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E:\My Drive\Spreadsheets\"/>
    </mc:Choice>
  </mc:AlternateContent>
  <xr:revisionPtr revIDLastSave="0" documentId="13_ncr:1_{9A8213B2-309E-416D-BCB4-8E2511D83716}" xr6:coauthVersionLast="47" xr6:coauthVersionMax="47" xr10:uidLastSave="{00000000-0000-0000-0000-000000000000}"/>
  <bookViews>
    <workbookView xWindow="-120" yWindow="-120" windowWidth="29040" windowHeight="15840" xr2:uid="{00000000-000D-0000-FFFF-FFFF00000000}"/>
  </bookViews>
  <sheets>
    <sheet name="Home" sheetId="1" r:id="rId1"/>
    <sheet name="Assumptions" sheetId="2" r:id="rId2"/>
    <sheet name="Income" sheetId="3" r:id="rId3"/>
    <sheet name="Feed costs" sheetId="4" r:id="rId4"/>
    <sheet name="Veterinary" sheetId="5" r:id="rId5"/>
    <sheet name="Other Expenses" sheetId="6" r:id="rId6"/>
    <sheet name="Capital" sheetId="7" r:id="rId7"/>
    <sheet name="Summary"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9" l="1"/>
  <c r="I14" i="3"/>
  <c r="H37" i="4"/>
  <c r="H22" i="4"/>
  <c r="G11" i="9" l="1"/>
  <c r="H19" i="5"/>
  <c r="G36" i="4"/>
  <c r="G35" i="4"/>
  <c r="G34" i="4"/>
  <c r="G23" i="7"/>
  <c r="G22" i="7"/>
  <c r="G21" i="7"/>
  <c r="G20" i="7"/>
  <c r="G19" i="7"/>
  <c r="G18" i="7"/>
  <c r="G17" i="7"/>
  <c r="G16" i="7"/>
  <c r="G15" i="7"/>
  <c r="G14" i="7"/>
  <c r="G13" i="7"/>
  <c r="H18" i="5"/>
  <c r="C11" i="4" l="1"/>
  <c r="G11" i="4" s="1"/>
  <c r="H11" i="4" s="1"/>
  <c r="G21" i="4" l="1"/>
  <c r="H21" i="4" s="1"/>
  <c r="H36" i="4"/>
  <c r="H38" i="4"/>
  <c r="H35" i="4"/>
  <c r="H34" i="4"/>
  <c r="C12" i="3"/>
  <c r="C11" i="3"/>
  <c r="D18" i="2"/>
  <c r="D20" i="2" s="1"/>
  <c r="D22" i="2" s="1"/>
  <c r="D24" i="2" s="1"/>
  <c r="D28" i="2"/>
  <c r="D26" i="2" l="1"/>
  <c r="C9" i="3" s="1"/>
  <c r="C29" i="4"/>
  <c r="G29" i="4" s="1"/>
  <c r="H29" i="4" s="1"/>
  <c r="C30" i="4"/>
  <c r="C31" i="4"/>
  <c r="C28" i="4"/>
  <c r="C32" i="4"/>
  <c r="G33" i="4"/>
  <c r="H33" i="4" s="1"/>
  <c r="G18" i="4"/>
  <c r="H18" i="4" s="1"/>
  <c r="H23" i="4"/>
  <c r="C14" i="4"/>
  <c r="G14" i="4" s="1"/>
  <c r="H14" i="4" s="1"/>
  <c r="C27" i="4"/>
  <c r="G16" i="6"/>
  <c r="G14" i="6"/>
  <c r="I13" i="3"/>
  <c r="I15" i="3"/>
  <c r="H20" i="5"/>
  <c r="H17" i="5"/>
  <c r="H12" i="5"/>
  <c r="G15" i="5"/>
  <c r="H15" i="5" s="1"/>
  <c r="C13" i="5"/>
  <c r="G13" i="5" s="1"/>
  <c r="H13" i="5" s="1"/>
  <c r="C9" i="5"/>
  <c r="G9" i="5" s="1"/>
  <c r="H9" i="5" s="1"/>
  <c r="G20" i="4"/>
  <c r="H20" i="4" s="1"/>
  <c r="G19" i="4"/>
  <c r="H19" i="4" s="1"/>
  <c r="C17" i="4"/>
  <c r="G17" i="4" s="1"/>
  <c r="H17" i="4" s="1"/>
  <c r="C16" i="4"/>
  <c r="G16" i="4" s="1"/>
  <c r="H16" i="4" s="1"/>
  <c r="C15" i="4"/>
  <c r="G15" i="4" s="1"/>
  <c r="H15" i="4" s="1"/>
  <c r="F12" i="7"/>
  <c r="G12" i="7" s="1"/>
  <c r="F11" i="7"/>
  <c r="G11" i="7" s="1"/>
  <c r="F10" i="7"/>
  <c r="G10" i="7" s="1"/>
  <c r="G17" i="6"/>
  <c r="G18" i="6"/>
  <c r="G15" i="6"/>
  <c r="C11" i="6"/>
  <c r="F11" i="6" s="1"/>
  <c r="G11" i="6" s="1"/>
  <c r="C10" i="6"/>
  <c r="F10" i="6" s="1"/>
  <c r="G10" i="6" s="1"/>
  <c r="C9" i="6"/>
  <c r="F9" i="6" s="1"/>
  <c r="G9" i="6" s="1"/>
  <c r="C13" i="4"/>
  <c r="G13" i="4" s="1"/>
  <c r="H13" i="4" s="1"/>
  <c r="C12" i="4"/>
  <c r="G12" i="4" s="1"/>
  <c r="H12" i="4" s="1"/>
  <c r="C10" i="4"/>
  <c r="G10" i="4" s="1"/>
  <c r="D27" i="2" l="1"/>
  <c r="C11" i="5"/>
  <c r="C10" i="3"/>
  <c r="C10" i="5"/>
  <c r="C14" i="5"/>
  <c r="D29" i="2"/>
  <c r="D11" i="2" s="1"/>
  <c r="H12" i="3"/>
  <c r="I12" i="3" s="1"/>
  <c r="E12" i="3"/>
  <c r="F9" i="7"/>
  <c r="G9" i="7" s="1"/>
  <c r="G24" i="4"/>
  <c r="E16" i="9" s="1"/>
  <c r="G16" i="9" s="1"/>
  <c r="H10" i="4"/>
  <c r="H24" i="4" s="1"/>
  <c r="H11" i="3" l="1"/>
  <c r="E11" i="3"/>
  <c r="E9" i="3"/>
  <c r="F24" i="7"/>
  <c r="F26" i="9" s="1"/>
  <c r="G26" i="9" s="1"/>
  <c r="G24" i="7"/>
  <c r="G32" i="4"/>
  <c r="H32" i="4" s="1"/>
  <c r="G30" i="4"/>
  <c r="H30" i="4" s="1"/>
  <c r="E10" i="3"/>
  <c r="G31" i="4"/>
  <c r="H31" i="4" s="1"/>
  <c r="G28" i="4"/>
  <c r="H28" i="4" s="1"/>
  <c r="G10" i="5"/>
  <c r="H10" i="5" s="1"/>
  <c r="G14" i="5"/>
  <c r="H14" i="5" s="1"/>
  <c r="G16" i="5"/>
  <c r="H16" i="5" s="1"/>
  <c r="G11" i="5"/>
  <c r="G27" i="4"/>
  <c r="I11" i="3" l="1"/>
  <c r="F10" i="9"/>
  <c r="C13" i="6"/>
  <c r="F13" i="6" s="1"/>
  <c r="G13" i="6" s="1"/>
  <c r="C12" i="6"/>
  <c r="F12" i="6" s="1"/>
  <c r="G12" i="6" s="1"/>
  <c r="H11" i="5"/>
  <c r="H21" i="5" s="1"/>
  <c r="G21" i="5"/>
  <c r="H27" i="4"/>
  <c r="H39" i="4" s="1"/>
  <c r="H41" i="4" s="1"/>
  <c r="G39" i="4"/>
  <c r="H10" i="3"/>
  <c r="I10" i="3" s="1"/>
  <c r="G10" i="9" l="1"/>
  <c r="F18" i="9"/>
  <c r="G18" i="9" s="1"/>
  <c r="G41" i="4"/>
  <c r="E17" i="9"/>
  <c r="H9" i="3"/>
  <c r="F9" i="9" s="1"/>
  <c r="G9" i="9" l="1"/>
  <c r="G17" i="9"/>
  <c r="F15" i="9"/>
  <c r="H16" i="3"/>
  <c r="I9" i="3"/>
  <c r="G19" i="6"/>
  <c r="F19" i="6"/>
  <c r="F19" i="9" l="1"/>
  <c r="G19" i="9" s="1"/>
  <c r="G15" i="9"/>
  <c r="F20" i="9" l="1"/>
  <c r="H15" i="9" s="1"/>
  <c r="F12" i="9"/>
  <c r="H16" i="9" l="1"/>
  <c r="G20" i="9"/>
  <c r="H18" i="9"/>
  <c r="H17" i="9"/>
  <c r="F24" i="9"/>
  <c r="H19" i="9"/>
  <c r="F22" i="9"/>
  <c r="G12" i="9"/>
  <c r="H11" i="9"/>
  <c r="H10" i="9"/>
  <c r="H9" i="9"/>
  <c r="I16" i="3"/>
  <c r="G22" i="9" l="1"/>
  <c r="F30" i="9"/>
  <c r="F2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D6" authorId="0" shapeId="0" xr:uid="{00000000-0006-0000-0100-000001000000}">
      <text>
        <r>
          <rPr>
            <sz val="9"/>
            <color indexed="81"/>
            <rFont val="Tahoma"/>
            <family val="2"/>
          </rPr>
          <t>Enter the number of does (of breeding age) in your herd. Well-grown doelings  can be bred when they are 7 to 9 months of age.</t>
        </r>
      </text>
    </comment>
    <comment ref="D7" authorId="0" shapeId="0" xr:uid="{00000000-0006-0000-0100-000002000000}">
      <text>
        <r>
          <rPr>
            <sz val="9"/>
            <color indexed="81"/>
            <rFont val="Tahoma"/>
            <family val="2"/>
          </rPr>
          <t>Enter the number of bucks to be used for breeding. Typical buck to doe ratios are 35 to 50 does for a mature buck and 15 to 25 does for a well-grown buck kid.</t>
        </r>
      </text>
    </comment>
    <comment ref="D8" authorId="0" shapeId="0" xr:uid="{00000000-0006-0000-0100-000003000000}">
      <text>
        <r>
          <rPr>
            <sz val="9"/>
            <color indexed="81"/>
            <rFont val="Tahoma"/>
            <family val="2"/>
          </rPr>
          <t xml:space="preserve">Estimate annual loss of mature does and bucks. Should be less than 5%.
</t>
        </r>
      </text>
    </comment>
    <comment ref="D9" authorId="0" shapeId="0" xr:uid="{00000000-0006-0000-0100-000004000000}">
      <text>
        <r>
          <rPr>
            <sz val="9"/>
            <color indexed="81"/>
            <rFont val="Tahoma"/>
            <family val="2"/>
          </rPr>
          <t xml:space="preserve">Enter percent of doe herd that will be replaced each year. 15 to 20 percent is common.
</t>
        </r>
      </text>
    </comment>
    <comment ref="D10" authorId="0" shapeId="0" xr:uid="{00000000-0006-0000-0100-000005000000}">
      <text>
        <r>
          <rPr>
            <sz val="9"/>
            <color indexed="81"/>
            <rFont val="Tahoma"/>
            <family val="2"/>
          </rPr>
          <t xml:space="preserve">Enter replacement rate for bucks. 33% means buck is used for three years before being replaced.
</t>
        </r>
      </text>
    </comment>
    <comment ref="D11" authorId="0" shapeId="0" xr:uid="{00000000-0006-0000-0100-000006000000}">
      <text>
        <r>
          <rPr>
            <sz val="9"/>
            <color indexed="81"/>
            <rFont val="Tahoma"/>
            <family val="2"/>
          </rPr>
          <t>Do not enter. This value is calculated below from the number you enter.</t>
        </r>
      </text>
    </comment>
    <comment ref="D19" authorId="0" shapeId="0" xr:uid="{00000000-0006-0000-0100-000007000000}">
      <text>
        <r>
          <rPr>
            <sz val="9"/>
            <color indexed="81"/>
            <rFont val="Tahoma"/>
            <family val="2"/>
          </rPr>
          <t>Enter percent of does that kid. Though it can vary by season, it is common for 95% of does exposed (to bucks) to kid during a defined kidding season (usually the length of two heat cycles; 42 days).</t>
        </r>
      </text>
    </comment>
    <comment ref="D21" authorId="0" shapeId="0" xr:uid="{00000000-0006-0000-0100-000008000000}">
      <text>
        <r>
          <rPr>
            <sz val="9"/>
            <color indexed="81"/>
            <rFont val="Tahoma"/>
            <family val="2"/>
          </rPr>
          <t xml:space="preserve">Enter the number of kids born per doe kidding (as a percertage). It will vary by season, age, breed, and nutrition.  200 percent or more is obtainable with most goat breeds. </t>
        </r>
      </text>
    </comment>
    <comment ref="D23" authorId="0" shapeId="0" xr:uid="{00000000-0006-0000-0100-000009000000}">
      <text>
        <r>
          <rPr>
            <sz val="9"/>
            <color indexed="81"/>
            <rFont val="Tahoma"/>
            <family val="2"/>
          </rPr>
          <t xml:space="preserve">Enter pre-weaning death loss (as a percentage). While a pre-weaning death loss of less than 5% is desirable, losses are typically over 10%.  Most losses occur in the first 10 days.
</t>
        </r>
      </text>
    </comment>
    <comment ref="D25" authorId="0" shapeId="0" xr:uid="{00000000-0006-0000-0100-00000A000000}">
      <text>
        <r>
          <rPr>
            <sz val="9"/>
            <color indexed="81"/>
            <rFont val="Tahoma"/>
            <family val="2"/>
          </rPr>
          <t xml:space="preserve">Enter post-weaning death loss (as a percentage). Post-weaning death losses should be lower than pre-weaning death losses. They should be less than 5%. Parasites and predators are common causes of death in weaned kids.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C8" authorId="0" shapeId="0" xr:uid="{00000000-0006-0000-0200-000001000000}">
      <text>
        <r>
          <rPr>
            <sz val="9"/>
            <color indexed="81"/>
            <rFont val="Tahoma"/>
            <family val="2"/>
          </rPr>
          <t>The values in this column are calculated from other values in the spreadsheet.</t>
        </r>
      </text>
    </comment>
    <comment ref="F8" authorId="0" shapeId="0" xr:uid="{00000000-0006-0000-0200-000002000000}">
      <text>
        <r>
          <rPr>
            <sz val="9"/>
            <color indexed="81"/>
            <rFont val="Tahoma"/>
            <family val="2"/>
          </rPr>
          <t xml:space="preserve">Enter units of measurement. Can be pounds, kilograms, or head. </t>
        </r>
      </text>
    </comment>
    <comment ref="H8" authorId="0" shapeId="0" xr:uid="{00000000-0006-0000-0200-000003000000}">
      <text>
        <r>
          <rPr>
            <sz val="9"/>
            <color indexed="81"/>
            <rFont val="Tahoma"/>
            <family val="2"/>
          </rPr>
          <t xml:space="preserve">This column shows the total income for each income category. You do not enter data in this column. The values in this column are automatically calculated from other data in the spreadsheet.
</t>
        </r>
      </text>
    </comment>
    <comment ref="I8" authorId="0" shapeId="0" xr:uid="{00000000-0006-0000-0200-000004000000}">
      <text>
        <r>
          <rPr>
            <sz val="9"/>
            <color indexed="81"/>
            <rFont val="Tahoma"/>
            <family val="2"/>
          </rPr>
          <t xml:space="preserve">This column shows income per doe for each income category. You do not enter data in this column. The values in this column are automatically calculated from other data in the spreadsheet.
</t>
        </r>
      </text>
    </comment>
    <comment ref="C9" authorId="0" shapeId="0" xr:uid="{00000000-0006-0000-0200-000005000000}">
      <text>
        <r>
          <rPr>
            <sz val="9"/>
            <color indexed="81"/>
            <rFont val="Tahoma"/>
            <family val="2"/>
          </rPr>
          <t xml:space="preserve">Half of the kids born should be male, as a sex ratio of 50:50 is expected. In small herds, the ratio can be skewed towards mostly males or females. 
</t>
        </r>
      </text>
    </comment>
    <comment ref="D9" authorId="0" shapeId="0" xr:uid="{00000000-0006-0000-0200-000006000000}">
      <text>
        <r>
          <rPr>
            <sz val="9"/>
            <color indexed="81"/>
            <rFont val="Tahoma"/>
            <family val="2"/>
          </rPr>
          <t>Enter average selling weight of buck and/or wether kids. Market weights vary by market, nutrition, and genetics.</t>
        </r>
      </text>
    </comment>
    <comment ref="G9" authorId="0" shapeId="0" xr:uid="{00000000-0006-0000-0200-000007000000}">
      <text>
        <r>
          <rPr>
            <sz val="9"/>
            <color indexed="81"/>
            <rFont val="Tahoma"/>
            <family val="2"/>
          </rPr>
          <t xml:space="preserve">Enter expected selling price of market goats. Prices vary by weight, grade, and day.
</t>
        </r>
      </text>
    </comment>
    <comment ref="C10" authorId="0" shapeId="0" xr:uid="{00000000-0006-0000-0200-000008000000}">
      <text>
        <r>
          <rPr>
            <sz val="9"/>
            <color indexed="81"/>
            <rFont val="Tahoma"/>
            <family val="2"/>
          </rPr>
          <t xml:space="preserve">Replacement does have been subtracted from this figure.
</t>
        </r>
      </text>
    </comment>
    <comment ref="D10" authorId="0" shapeId="0" xr:uid="{00000000-0006-0000-0200-000009000000}">
      <text>
        <r>
          <rPr>
            <sz val="9"/>
            <color indexed="81"/>
            <rFont val="Tahoma"/>
            <family val="2"/>
          </rPr>
          <t xml:space="preserve">Enter average selling weight of doe kids.  Doe kids are usually lighter than male kids. </t>
        </r>
      </text>
    </comment>
    <comment ref="G10" authorId="0" shapeId="0" xr:uid="{00000000-0006-0000-0200-00000A000000}">
      <text>
        <r>
          <rPr>
            <sz val="9"/>
            <color indexed="81"/>
            <rFont val="Tahoma"/>
            <family val="2"/>
          </rPr>
          <t>Enter expected selling price for female kids. Price may be lower than for male kids.</t>
        </r>
      </text>
    </comment>
    <comment ref="D11" authorId="0" shapeId="0" xr:uid="{00000000-0006-0000-0200-00000B000000}">
      <text>
        <r>
          <rPr>
            <sz val="9"/>
            <color indexed="81"/>
            <rFont val="Tahoma"/>
            <family val="2"/>
          </rPr>
          <t xml:space="preserve">Enter average selling weight of mature cull does. Weights will vary by breed, genetics, age, health, and body condition.
</t>
        </r>
      </text>
    </comment>
    <comment ref="G11" authorId="0" shapeId="0" xr:uid="{00000000-0006-0000-0200-00000C000000}">
      <text>
        <r>
          <rPr>
            <sz val="9"/>
            <color indexed="81"/>
            <rFont val="Tahoma"/>
            <family val="2"/>
          </rPr>
          <t xml:space="preserve">Enter expected selling price for cull does.  Prices vary by weight, grade, and day.
</t>
        </r>
      </text>
    </comment>
    <comment ref="D12" authorId="0" shapeId="0" xr:uid="{00000000-0006-0000-0200-00000D000000}">
      <text>
        <r>
          <rPr>
            <sz val="9"/>
            <color indexed="81"/>
            <rFont val="Tahoma"/>
            <family val="2"/>
          </rPr>
          <t>Enter average selling weight  of mature cull bucks. Weight will vary by breed, genetics, age, health, and body condition.</t>
        </r>
      </text>
    </comment>
    <comment ref="G12" authorId="0" shapeId="0" xr:uid="{00000000-0006-0000-0200-00000E000000}">
      <text>
        <r>
          <rPr>
            <sz val="9"/>
            <color indexed="81"/>
            <rFont val="Tahoma"/>
            <family val="2"/>
          </rPr>
          <t xml:space="preserve">Enter expected selling price for cull bucks. 
</t>
        </r>
      </text>
    </comment>
    <comment ref="H13" authorId="0" shapeId="0" xr:uid="{00000000-0006-0000-0200-00000F000000}">
      <text>
        <r>
          <rPr>
            <sz val="9"/>
            <color indexed="81"/>
            <rFont val="Tahoma"/>
            <family val="2"/>
          </rPr>
          <t>Enter any additional income you derive from your goat enterprise, e.g. stud fees, manure sales, farm tours, etc.</t>
        </r>
      </text>
    </comment>
    <comment ref="H16" authorId="0" shapeId="0" xr:uid="{00000000-0006-0000-0200-000010000000}">
      <text>
        <r>
          <rPr>
            <sz val="9"/>
            <color indexed="81"/>
            <rFont val="Tahoma"/>
            <family val="2"/>
          </rPr>
          <t>This cell indicates the total projected income from the meat goat enterprise.</t>
        </r>
      </text>
    </comment>
    <comment ref="I16" authorId="0" shapeId="0" xr:uid="{00000000-0006-0000-0200-000011000000}">
      <text>
        <r>
          <rPr>
            <sz val="9"/>
            <color indexed="81"/>
            <rFont val="Tahoma"/>
            <family val="2"/>
          </rPr>
          <t>This cell indicates the projected income per doe (unit of production).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C9" authorId="0" shapeId="0" xr:uid="{00000000-0006-0000-0300-000001000000}">
      <text>
        <r>
          <rPr>
            <sz val="9"/>
            <color indexed="81"/>
            <rFont val="Tahoma"/>
            <family val="2"/>
          </rPr>
          <t>The values in this column are automatically calculated from other values in the spreadsheet.</t>
        </r>
      </text>
    </comment>
    <comment ref="D9" authorId="0" shapeId="0" xr:uid="{00000000-0006-0000-0300-000002000000}">
      <text>
        <r>
          <rPr>
            <sz val="9"/>
            <color indexed="81"/>
            <rFont val="Tahoma"/>
            <family val="2"/>
          </rPr>
          <t>In this column, enter the amount of feed that will be fed to a doe on a yearly basis. Some cells will have values of 0, as not all feeds will be fed to does. For example, most producers do not feed silage to goats.</t>
        </r>
      </text>
    </comment>
    <comment ref="F9" authorId="0" shapeId="0" xr:uid="{00000000-0006-0000-0300-000003000000}">
      <text>
        <r>
          <rPr>
            <sz val="9"/>
            <color indexed="81"/>
            <rFont val="Tahoma"/>
            <family val="2"/>
          </rPr>
          <t>Be sure to use realistic figures for feed costs. If a feedstuff is produced on the farm, you can use cost of production, but it would be better to use an opportunity cost, i.e. what you would get for the feedstuff if you sold it instead of fed it.</t>
        </r>
      </text>
    </comment>
    <comment ref="B10" authorId="0" shapeId="0" xr:uid="{00000000-0006-0000-0300-000004000000}">
      <text>
        <r>
          <rPr>
            <sz val="9"/>
            <color indexed="81"/>
            <rFont val="Tahoma"/>
            <family val="2"/>
          </rPr>
          <t>Due to their higher levels of protein and calcium, legume hays are often fed to lactating does. Legumes include alfalfa, lespedeza, peanut, soybean, and clover.</t>
        </r>
      </text>
    </comment>
    <comment ref="B11" authorId="0" shapeId="0" xr:uid="{00000000-0006-0000-0300-000005000000}">
      <text>
        <r>
          <rPr>
            <sz val="9"/>
            <color indexed="81"/>
            <rFont val="Tahoma"/>
            <family val="2"/>
          </rPr>
          <t>Grass hays usually meet the nutritional requirements of dry and pregnant (early to mid-gestation) does.</t>
        </r>
      </text>
    </comment>
    <comment ref="B12" authorId="0" shapeId="0" xr:uid="{00000000-0006-0000-0300-000006000000}">
      <text>
        <r>
          <rPr>
            <sz val="9"/>
            <color indexed="81"/>
            <rFont val="Tahoma"/>
            <family val="2"/>
          </rPr>
          <t>Grain be a commerfcial bagged feed or a commodity, such as corn, barley, or oats.</t>
        </r>
      </text>
    </comment>
    <comment ref="B13" authorId="0" shapeId="0" xr:uid="{00000000-0006-0000-0300-000007000000}">
      <text>
        <r>
          <rPr>
            <sz val="9"/>
            <color indexed="81"/>
            <rFont val="Tahoma"/>
            <family val="2"/>
          </rPr>
          <t>A protein supplement can be a balancer pellet or protein source, such as soybean meal.</t>
        </r>
      </text>
    </comment>
    <comment ref="B14" authorId="0" shapeId="0" xr:uid="{00000000-0006-0000-0300-000008000000}">
      <text>
        <r>
          <rPr>
            <sz val="9"/>
            <color indexed="81"/>
            <rFont val="Tahoma"/>
            <family val="2"/>
          </rPr>
          <t>Many by-product feeds can be fed to goats, including soy hulls cottonseed, and DDSG. Be sure to have by-product feeds evaluated for their nutritive composition.</t>
        </r>
      </text>
    </comment>
    <comment ref="B15" authorId="0" shapeId="0" xr:uid="{00000000-0006-0000-0300-000009000000}">
      <text>
        <r>
          <rPr>
            <sz val="9"/>
            <color indexed="81"/>
            <rFont val="Tahoma"/>
            <family val="2"/>
          </rPr>
          <t>Silage, haylage, or balage can be economical feed sources. Silage is most commonly fed on large farms.</t>
        </r>
      </text>
    </comment>
    <comment ref="B16" authorId="0" shapeId="0" xr:uid="{00000000-0006-0000-0300-00000A000000}">
      <text>
        <r>
          <rPr>
            <sz val="9"/>
            <color indexed="81"/>
            <rFont val="Tahoma"/>
            <family val="2"/>
          </rPr>
          <t>TMR stands for total mixed ration. It combines all forage, grain, protein, minerals, and vitamins into a single feed. It is often fed free choice.</t>
        </r>
      </text>
    </comment>
    <comment ref="B17" authorId="0" shapeId="0" xr:uid="{00000000-0006-0000-0300-00000B000000}">
      <text>
        <r>
          <rPr>
            <sz val="9"/>
            <color indexed="81"/>
            <rFont val="Tahoma"/>
            <family val="2"/>
          </rPr>
          <t>Minerals could be a complete mineral mix, trace mineralized salt, or plain salt.</t>
        </r>
      </text>
    </comment>
    <comment ref="D18" authorId="0" shapeId="0" xr:uid="{00000000-0006-0000-0300-00000C000000}">
      <text>
        <r>
          <rPr>
            <sz val="9"/>
            <color indexed="81"/>
            <rFont val="Tahoma"/>
            <family val="2"/>
          </rPr>
          <t>Enter the number of acres that will be planted in annual crops for the doe herd.</t>
        </r>
      </text>
    </comment>
    <comment ref="D19" authorId="0" shapeId="0" xr:uid="{F5FDCE73-29AE-41CE-BDEC-993DF37188E5}">
      <text>
        <r>
          <rPr>
            <sz val="9"/>
            <color indexed="81"/>
            <rFont val="Tahoma"/>
            <family val="2"/>
          </rPr>
          <t xml:space="preserve">For pasture, enter number of acres (or other unit) that will be planted, maintained, or rented for the doe herd.
</t>
        </r>
      </text>
    </comment>
    <comment ref="C21" authorId="0" shapeId="0" xr:uid="{00000000-0006-0000-0300-00000D000000}">
      <text>
        <r>
          <rPr>
            <sz val="9"/>
            <color indexed="81"/>
            <rFont val="Tahoma"/>
            <family val="2"/>
          </rPr>
          <t>Enter additional feeds that do not fit into categories above. Nutritional tubs or blocks would be examples. Mineral costs could also be included here, if per head values are not known.</t>
        </r>
      </text>
    </comment>
    <comment ref="G24" authorId="0" shapeId="0" xr:uid="{00000000-0006-0000-0300-00000E000000}">
      <text>
        <r>
          <rPr>
            <sz val="9"/>
            <color indexed="81"/>
            <rFont val="Tahoma"/>
            <family val="2"/>
          </rPr>
          <t>This is the projected cost of feeding the doe herd for one year.</t>
        </r>
      </text>
    </comment>
    <comment ref="H24" authorId="0" shapeId="0" xr:uid="{00000000-0006-0000-0300-00000F000000}">
      <text>
        <r>
          <rPr>
            <sz val="9"/>
            <color indexed="81"/>
            <rFont val="Tahoma"/>
            <family val="2"/>
          </rPr>
          <t>This is the projected cost of feeding a doe for one year.</t>
        </r>
      </text>
    </comment>
    <comment ref="C26" authorId="0" shapeId="0" xr:uid="{00000000-0006-0000-0300-000010000000}">
      <text>
        <r>
          <rPr>
            <sz val="9"/>
            <color indexed="81"/>
            <rFont val="Tahoma"/>
            <family val="2"/>
          </rPr>
          <t>The values in this column are automatically calculated from other values in the spreadsheet.</t>
        </r>
      </text>
    </comment>
    <comment ref="D26" authorId="0" shapeId="0" xr:uid="{00000000-0006-0000-0300-000011000000}">
      <text>
        <r>
          <rPr>
            <sz val="9"/>
            <color indexed="81"/>
            <rFont val="Tahoma"/>
            <family val="2"/>
          </rPr>
          <t>In this column, enter the amount of feed that will be fed to each kid. Some cells will have values of 0, as there are different ways to feed kids. Grazers may only have values in the pasture lines.</t>
        </r>
      </text>
    </comment>
    <comment ref="F26" authorId="0" shapeId="0" xr:uid="{00000000-0006-0000-0300-000012000000}">
      <text>
        <r>
          <rPr>
            <sz val="9"/>
            <color indexed="81"/>
            <rFont val="Tahoma"/>
            <family val="2"/>
          </rPr>
          <t xml:space="preserve">Enter the cost of each feedstuff. Make sure units agree. </t>
        </r>
      </text>
    </comment>
    <comment ref="B27" authorId="0" shapeId="0" xr:uid="{00000000-0006-0000-0300-000013000000}">
      <text>
        <r>
          <rPr>
            <sz val="9"/>
            <color indexed="81"/>
            <rFont val="Tahoma"/>
            <family val="2"/>
          </rPr>
          <t>Creep feed is the ration that is fed to kids during the nursing period. It should be high in protein and digestibility. Creep feeding usualy increases weight gain. It may or may not be economical.</t>
        </r>
      </text>
    </comment>
    <comment ref="D27" authorId="0" shapeId="0" xr:uid="{00000000-0006-0000-0300-000014000000}">
      <text>
        <r>
          <rPr>
            <sz val="9"/>
            <color indexed="81"/>
            <rFont val="Tahoma"/>
            <family val="2"/>
          </rPr>
          <t xml:space="preserve">The amount of creep feed consumed by a kid varies by breed and genetics. </t>
        </r>
      </text>
    </comment>
    <comment ref="B28" authorId="0" shapeId="0" xr:uid="{00000000-0006-0000-0300-000015000000}">
      <text>
        <r>
          <rPr>
            <sz val="9"/>
            <color indexed="81"/>
            <rFont val="Tahoma"/>
            <family val="2"/>
          </rPr>
          <t xml:space="preserve">The finishing ration is the ration fed to kids from weaning to marketing. It may be a supplement fed to kids on pasture or it may be a complete diet fed to kids in dry lot. </t>
        </r>
      </text>
    </comment>
    <comment ref="D28" authorId="0" shapeId="0" xr:uid="{00000000-0006-0000-0300-000016000000}">
      <text>
        <r>
          <rPr>
            <sz val="9"/>
            <color indexed="81"/>
            <rFont val="Tahoma"/>
            <family val="2"/>
          </rPr>
          <t xml:space="preserve">The amount of feed necessary to finish a lamb varies. For lambs fed in dry lot, consider feed efficiency (lbs. feed per pound of gain) when determining amount to put in this cell. For pasture diets, grain may be supplemented to improve gain.
</t>
        </r>
      </text>
    </comment>
    <comment ref="B29" authorId="0" shapeId="0" xr:uid="{00000000-0006-0000-0300-000017000000}">
      <text>
        <r>
          <rPr>
            <sz val="9"/>
            <color indexed="81"/>
            <rFont val="Tahoma"/>
            <family val="2"/>
          </rPr>
          <t xml:space="preserve">Pasture diets are often supplemented with highly digestible sources of fiber, such as soyhulls. By-products can also replace grain in a diet.
</t>
        </r>
      </text>
    </comment>
    <comment ref="B30" authorId="0" shapeId="0" xr:uid="{00000000-0006-0000-0300-000018000000}">
      <text>
        <r>
          <rPr>
            <sz val="9"/>
            <color indexed="81"/>
            <rFont val="Tahoma"/>
            <family val="2"/>
          </rPr>
          <t xml:space="preserve">Some producers supplement grain or pasture diets with hay.
</t>
        </r>
      </text>
    </comment>
    <comment ref="B31" authorId="0" shapeId="0" xr:uid="{00000000-0006-0000-0300-000019000000}">
      <text>
        <r>
          <rPr>
            <sz val="9"/>
            <color indexed="81"/>
            <rFont val="Tahoma"/>
            <family val="2"/>
          </rPr>
          <t>Kids can be fed silage diets.</t>
        </r>
      </text>
    </comment>
    <comment ref="B32" authorId="0" shapeId="0" xr:uid="{00000000-0006-0000-0300-00001A000000}">
      <text>
        <r>
          <rPr>
            <sz val="9"/>
            <color indexed="81"/>
            <rFont val="Tahoma"/>
            <family val="2"/>
          </rPr>
          <t>Minerals are only an expense if they are fed free choice, usually on pasture. Usually, minerals are incorporated into creep and finishing diets.</t>
        </r>
      </text>
    </comment>
    <comment ref="D33" authorId="0" shapeId="0" xr:uid="{00000000-0006-0000-0300-00001B000000}">
      <text>
        <r>
          <rPr>
            <sz val="9"/>
            <color indexed="81"/>
            <rFont val="Tahoma"/>
            <family val="2"/>
          </rPr>
          <t>For pasture, enter number of acres (or other unit) that will be planted, maintained, or rented specifically for grazing kids. If kids will be grazed with their dams, pasture costs would be included in table above.</t>
        </r>
      </text>
    </comment>
    <comment ref="B36" authorId="0" shapeId="0" xr:uid="{00000000-0006-0000-0300-00001C000000}">
      <text>
        <r>
          <rPr>
            <sz val="9"/>
            <color indexed="81"/>
            <rFont val="Tahoma"/>
            <family val="2"/>
          </rPr>
          <t>Enter additional feeds, not included in the categories above, that are fed to kids, e.g. milk replacer.</t>
        </r>
      </text>
    </comment>
    <comment ref="G39" authorId="0" shapeId="0" xr:uid="{00000000-0006-0000-0300-00001D000000}">
      <text>
        <r>
          <rPr>
            <sz val="9"/>
            <color indexed="81"/>
            <rFont val="Tahoma"/>
            <family val="2"/>
          </rPr>
          <t>This is the projected cost of feeding kids.</t>
        </r>
      </text>
    </comment>
    <comment ref="H39" authorId="0" shapeId="0" xr:uid="{00000000-0006-0000-0300-00001E000000}">
      <text>
        <r>
          <rPr>
            <sz val="9"/>
            <color indexed="81"/>
            <rFont val="Tahoma"/>
            <family val="2"/>
          </rPr>
          <t>This is the projected cost of feeding kids on a per doe basis. It will be higher for does that have multiple births.</t>
        </r>
      </text>
    </comment>
    <comment ref="G41" authorId="0" shapeId="0" xr:uid="{00000000-0006-0000-0300-00001F000000}">
      <text>
        <r>
          <rPr>
            <sz val="9"/>
            <color indexed="81"/>
            <rFont val="Tahoma"/>
            <family val="2"/>
          </rPr>
          <t>This is the projected feed cost for the meat goat enterprise.</t>
        </r>
      </text>
    </comment>
    <comment ref="H41" authorId="0" shapeId="0" xr:uid="{00000000-0006-0000-0300-000020000000}">
      <text>
        <r>
          <rPr>
            <sz val="9"/>
            <color indexed="81"/>
            <rFont val="Tahoma"/>
            <family val="2"/>
          </rPr>
          <t xml:space="preserve">This is the projected feed costs on a per doe basis.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C8" authorId="0" shapeId="0" xr:uid="{00000000-0006-0000-0400-000001000000}">
      <text>
        <r>
          <rPr>
            <sz val="9"/>
            <color indexed="81"/>
            <rFont val="Tahoma"/>
            <family val="2"/>
          </rPr>
          <t xml:space="preserve">Most of the values in this column are automatically calculated from other values in the spreadsheet.
</t>
        </r>
      </text>
    </comment>
    <comment ref="F8" authorId="0" shapeId="0" xr:uid="{00000000-0006-0000-0400-000002000000}">
      <text>
        <r>
          <rPr>
            <sz val="9"/>
            <color indexed="81"/>
            <rFont val="Tahoma"/>
            <family val="2"/>
          </rPr>
          <t>Enter total or per unit cost of treatment or vaccination.</t>
        </r>
      </text>
    </comment>
    <comment ref="B9" authorId="0" shapeId="0" xr:uid="{00000000-0006-0000-0400-000003000000}">
      <text>
        <r>
          <rPr>
            <sz val="9"/>
            <color indexed="81"/>
            <rFont val="Tahoma"/>
            <family val="2"/>
          </rPr>
          <t xml:space="preserve">Mature goats should be dewormed on an as-needed basis </t>
        </r>
        <r>
          <rPr>
            <u/>
            <sz val="9"/>
            <color indexed="81"/>
            <rFont val="Tahoma"/>
            <family val="2"/>
          </rPr>
          <t>only</t>
        </r>
        <r>
          <rPr>
            <sz val="9"/>
            <color indexed="81"/>
            <rFont val="Tahoma"/>
            <family val="2"/>
          </rPr>
          <t xml:space="preserve">, as determined by FAMACHA© scores and the Five Point Check©. Deworming does prior to kidding is a common recommendation, especially with spring kidding.
</t>
        </r>
      </text>
    </comment>
    <comment ref="D9" authorId="0" shapeId="0" xr:uid="{00000000-0006-0000-0400-000004000000}">
      <text>
        <r>
          <rPr>
            <sz val="9"/>
            <color indexed="81"/>
            <rFont val="Tahoma"/>
            <family val="2"/>
          </rPr>
          <t xml:space="preserve">Enter the average number of times a doe in the herd is dewormed. Regular deworming is not recommended. 1 does not mean every doe is dewormed once. Some may be wormed twice; some not at all. </t>
        </r>
      </text>
    </comment>
    <comment ref="B10" authorId="0" shapeId="0" xr:uid="{00000000-0006-0000-0400-000005000000}">
      <text>
        <r>
          <rPr>
            <sz val="9"/>
            <color indexed="81"/>
            <rFont val="Tahoma"/>
            <family val="2"/>
          </rPr>
          <t xml:space="preserve">It is recommended that kids be dewormed on an as-needed basis </t>
        </r>
        <r>
          <rPr>
            <u/>
            <sz val="9"/>
            <color indexed="81"/>
            <rFont val="Tahoma"/>
            <family val="2"/>
          </rPr>
          <t>only</t>
        </r>
        <r>
          <rPr>
            <sz val="9"/>
            <color indexed="81"/>
            <rFont val="Tahoma"/>
            <family val="2"/>
          </rPr>
          <t>, as determined by FAMACHA© scores and the Five Point Check©</t>
        </r>
        <r>
          <rPr>
            <b/>
            <sz val="9"/>
            <color indexed="81"/>
            <rFont val="Tahoma"/>
            <family val="2"/>
          </rPr>
          <t>.</t>
        </r>
      </text>
    </comment>
    <comment ref="D10" authorId="0" shapeId="0" xr:uid="{00000000-0006-0000-0400-000006000000}">
      <text>
        <r>
          <rPr>
            <sz val="9"/>
            <color indexed="81"/>
            <rFont val="Tahoma"/>
            <family val="2"/>
          </rPr>
          <t xml:space="preserve">Enter the average number of times a kid is dewormed. Regular deworming is not recommended.
</t>
        </r>
      </text>
    </comment>
    <comment ref="B11" authorId="0" shapeId="0" xr:uid="{00000000-0006-0000-0400-000007000000}">
      <text>
        <r>
          <rPr>
            <sz val="9"/>
            <color indexed="81"/>
            <rFont val="Tahoma"/>
            <family val="2"/>
          </rPr>
          <t>As an alternative to having coccidiostats in the feed or mineral, kids are often treated for coccidiosis prior to weaning.</t>
        </r>
      </text>
    </comment>
    <comment ref="D11" authorId="0" shapeId="0" xr:uid="{00000000-0006-0000-0400-000008000000}">
      <text>
        <r>
          <rPr>
            <sz val="9"/>
            <color indexed="81"/>
            <rFont val="Tahoma"/>
            <family val="2"/>
          </rPr>
          <t xml:space="preserve">Enter number of times kid receives an individual treatment for coccidiosis.
</t>
        </r>
      </text>
    </comment>
    <comment ref="B12" authorId="0" shapeId="0" xr:uid="{00000000-0006-0000-0400-000009000000}">
      <text>
        <r>
          <rPr>
            <sz val="9"/>
            <color indexed="81"/>
            <rFont val="Tahoma"/>
            <family val="2"/>
          </rPr>
          <t xml:space="preserve">In addition to anthelmintics, there are other products that can be used to help control parasites in goats, including BioWorma®, copper oxide wire particles, and sericea lespedeza pellets. Some producers may try natural remedies. </t>
        </r>
      </text>
    </comment>
    <comment ref="G12" authorId="0" shapeId="0" xr:uid="{00000000-0006-0000-0400-00000A000000}">
      <text>
        <r>
          <rPr>
            <sz val="9"/>
            <color indexed="81"/>
            <rFont val="Tahoma"/>
            <family val="2"/>
          </rPr>
          <t xml:space="preserve">Enter any additional costs for parasite control, such as sericea lespedeza pellets or  copper oxide wire particies.
</t>
        </r>
      </text>
    </comment>
    <comment ref="B13" authorId="0" shapeId="0" xr:uid="{00000000-0006-0000-0400-00000B000000}">
      <text>
        <r>
          <rPr>
            <sz val="9"/>
            <color indexed="81"/>
            <rFont val="Tahoma"/>
            <family val="2"/>
          </rPr>
          <t xml:space="preserve">It is recommended that goats be given a annual booster of CDT or Covexin-8 during late gestation. </t>
        </r>
      </text>
    </comment>
    <comment ref="D13" authorId="0" shapeId="0" xr:uid="{00000000-0006-0000-0400-00000C000000}">
      <text>
        <r>
          <rPr>
            <sz val="9"/>
            <color indexed="81"/>
            <rFont val="Tahoma"/>
            <family val="2"/>
          </rPr>
          <t>Enter number of clostridial vaccinations given to does and bucks. Is usually 1. Some producers vaccinate every 6 months.</t>
        </r>
      </text>
    </comment>
    <comment ref="B14" authorId="0" shapeId="0" xr:uid="{00000000-0006-0000-0400-00000D000000}">
      <text>
        <r>
          <rPr>
            <sz val="9"/>
            <color indexed="81"/>
            <rFont val="Tahoma"/>
            <family val="2"/>
          </rPr>
          <t>It is recommended that kids be vaccinated with CDT or Covexin-8 at approximately 6-8 and 10-12 weeks of age.</t>
        </r>
      </text>
    </comment>
    <comment ref="D14" authorId="0" shapeId="0" xr:uid="{00000000-0006-0000-0400-00000E000000}">
      <text>
        <r>
          <rPr>
            <sz val="9"/>
            <color indexed="81"/>
            <rFont val="Tahoma"/>
            <family val="2"/>
          </rPr>
          <t xml:space="preserve">Enter number of clostridial vaccinations given to kids. Is usually 2.
</t>
        </r>
      </text>
    </comment>
    <comment ref="B15" authorId="0" shapeId="0" xr:uid="{00000000-0006-0000-0400-00000F000000}">
      <text>
        <r>
          <rPr>
            <sz val="9"/>
            <color indexed="81"/>
            <rFont val="Tahoma"/>
            <family val="2"/>
          </rPr>
          <t>Enter any other vaccines given, e.g pneumonia, soremouth.</t>
        </r>
      </text>
    </comment>
    <comment ref="C15" authorId="0" shapeId="0" xr:uid="{00000000-0006-0000-0400-000010000000}">
      <text>
        <r>
          <rPr>
            <sz val="9"/>
            <color indexed="81"/>
            <rFont val="Tahoma"/>
            <family val="2"/>
          </rPr>
          <t>Enter number of animals that are vaccinated.</t>
        </r>
      </text>
    </comment>
    <comment ref="D15" authorId="0" shapeId="0" xr:uid="{00000000-0006-0000-0400-000011000000}">
      <text>
        <r>
          <rPr>
            <sz val="9"/>
            <color indexed="81"/>
            <rFont val="Tahoma"/>
            <family val="2"/>
          </rPr>
          <t xml:space="preserve">Enter number of times each animal is vaccinated. </t>
        </r>
      </text>
    </comment>
    <comment ref="G17" authorId="0" shapeId="0" xr:uid="{00000000-0006-0000-0400-000012000000}">
      <text>
        <r>
          <rPr>
            <sz val="9"/>
            <color indexed="81"/>
            <rFont val="Tahoma"/>
            <family val="2"/>
          </rPr>
          <t xml:space="preserve">Enter total cost of medicines, excluding dewormers and vaccines. Would include antibiotics, vitamin injections, and topical medications.
</t>
        </r>
      </text>
    </comment>
    <comment ref="G18" authorId="0" shapeId="0" xr:uid="{00000000-0006-0000-0400-000013000000}">
      <text>
        <r>
          <rPr>
            <sz val="9"/>
            <color indexed="81"/>
            <rFont val="Tahoma"/>
            <family val="2"/>
          </rPr>
          <t xml:space="preserve">Enter total cost of paid veterinary services. Usually farm visits. Could also include office visits and medical testing.
</t>
        </r>
      </text>
    </comment>
    <comment ref="G19" authorId="0" shapeId="0" xr:uid="{00000000-0006-0000-0400-000014000000}">
      <text>
        <r>
          <rPr>
            <sz val="9"/>
            <color indexed="81"/>
            <rFont val="Tahoma"/>
            <family val="2"/>
          </rPr>
          <t>Enter any other expenditures pertaining to animal health.</t>
        </r>
      </text>
    </comment>
    <comment ref="G20" authorId="0" shapeId="0" xr:uid="{00000000-0006-0000-0400-000015000000}">
      <text>
        <r>
          <rPr>
            <sz val="9"/>
            <color indexed="81"/>
            <rFont val="Tahoma"/>
            <family val="2"/>
          </rPr>
          <t>Enter any other expenditures pertaining to animal health.</t>
        </r>
      </text>
    </comment>
    <comment ref="G21" authorId="0" shapeId="0" xr:uid="{00000000-0006-0000-0400-000016000000}">
      <text>
        <r>
          <rPr>
            <sz val="9"/>
            <color indexed="81"/>
            <rFont val="Tahoma"/>
            <family val="2"/>
          </rPr>
          <t>This is the projected health and veterinary cost for the goat enterprise.</t>
        </r>
      </text>
    </comment>
    <comment ref="H21" authorId="0" shapeId="0" xr:uid="{00000000-0006-0000-0400-000017000000}">
      <text>
        <r>
          <rPr>
            <sz val="9"/>
            <color indexed="81"/>
            <rFont val="Tahoma"/>
            <family val="2"/>
          </rPr>
          <t>This is the projected health and veterinary cost expressed on a per doe basis.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B9" authorId="0" shapeId="0" xr:uid="{00000000-0006-0000-0500-000001000000}">
      <text>
        <r>
          <rPr>
            <sz val="9"/>
            <color indexed="81"/>
            <rFont val="Tahoma"/>
            <family val="2"/>
          </rPr>
          <t xml:space="preserve">Supplies used in the goat enterprise include ear tags, rubber rings, parts, and small tools.
</t>
        </r>
      </text>
    </comment>
    <comment ref="E9" authorId="0" shapeId="0" xr:uid="{00000000-0006-0000-0500-000002000000}">
      <text>
        <r>
          <rPr>
            <sz val="9"/>
            <color indexed="81"/>
            <rFont val="Tahoma"/>
            <family val="2"/>
          </rPr>
          <t xml:space="preserve">Estimate the cost of supplies per doe.
</t>
        </r>
      </text>
    </comment>
    <comment ref="B10" authorId="0" shapeId="0" xr:uid="{00000000-0006-0000-0500-000003000000}">
      <text>
        <r>
          <rPr>
            <sz val="9"/>
            <color indexed="81"/>
            <rFont val="Tahoma"/>
            <family val="2"/>
          </rPr>
          <t>Various materials can be used to bed goats, including straw, wood shavings, and corn stalks.</t>
        </r>
      </text>
    </comment>
    <comment ref="E10" authorId="0" shapeId="0" xr:uid="{00000000-0006-0000-0500-000004000000}">
      <text>
        <r>
          <rPr>
            <sz val="9"/>
            <color indexed="81"/>
            <rFont val="Tahoma"/>
            <family val="2"/>
          </rPr>
          <t xml:space="preserve">Estimate the per head cost for bedding.
</t>
        </r>
      </text>
    </comment>
    <comment ref="C11" authorId="0" shapeId="0" xr:uid="{00000000-0006-0000-0500-000005000000}">
      <text>
        <r>
          <rPr>
            <sz val="9"/>
            <color indexed="81"/>
            <rFont val="Tahoma"/>
            <family val="2"/>
          </rPr>
          <t>This is how many bucks are replaced each year.</t>
        </r>
      </text>
    </comment>
    <comment ref="E11" authorId="0" shapeId="0" xr:uid="{00000000-0006-0000-0500-000006000000}">
      <text>
        <r>
          <rPr>
            <sz val="9"/>
            <color indexed="81"/>
            <rFont val="Tahoma"/>
            <family val="2"/>
          </rPr>
          <t xml:space="preserve">Put the cost of a buck for breeding. As a general rule of thumb, genetically-superior males are worth at least 5 times the value of a market animal.
</t>
        </r>
      </text>
    </comment>
    <comment ref="B12" authorId="0" shapeId="0" xr:uid="{00000000-0006-0000-0500-000007000000}">
      <text>
        <r>
          <rPr>
            <sz val="9"/>
            <color indexed="81"/>
            <rFont val="Tahoma"/>
            <family val="2"/>
          </rPr>
          <t>Hauling expenses will vary by frequency of marketing and location of market(s).</t>
        </r>
      </text>
    </comment>
    <comment ref="C12" authorId="0" shapeId="0" xr:uid="{00000000-0006-0000-0500-000008000000}">
      <text>
        <r>
          <rPr>
            <sz val="9"/>
            <color indexed="81"/>
            <rFont val="Tahoma"/>
            <family val="2"/>
          </rPr>
          <t>This is total number kids, cull does, and cull bucks that are marketed.</t>
        </r>
      </text>
    </comment>
    <comment ref="E12" authorId="0" shapeId="0" xr:uid="{00000000-0006-0000-0500-000009000000}">
      <text>
        <r>
          <rPr>
            <sz val="9"/>
            <color indexed="81"/>
            <rFont val="Tahoma"/>
            <family val="2"/>
          </rPr>
          <t>Enter per head cost for hauling to market.</t>
        </r>
      </text>
    </comment>
    <comment ref="B13" authorId="0" shapeId="0" xr:uid="{00000000-0006-0000-0500-00000A000000}">
      <text>
        <r>
          <rPr>
            <sz val="9"/>
            <color indexed="81"/>
            <rFont val="Tahoma"/>
            <family val="2"/>
          </rPr>
          <t>Marketing expenses will vary by type of market. Sale barns, marketing pools, and co-ops typically charge fees, whereas there are no costs if goats are marketed direct from the farm.</t>
        </r>
      </text>
    </comment>
    <comment ref="C13" authorId="0" shapeId="0" xr:uid="{00000000-0006-0000-0500-00000B000000}">
      <text>
        <r>
          <rPr>
            <sz val="9"/>
            <color indexed="81"/>
            <rFont val="Tahoma"/>
            <family val="2"/>
          </rPr>
          <t>This is total number kids, cull does, and cull bucks that are marketed.</t>
        </r>
      </text>
    </comment>
    <comment ref="E13" authorId="0" shapeId="0" xr:uid="{00000000-0006-0000-0500-00000C000000}">
      <text>
        <r>
          <rPr>
            <sz val="9"/>
            <color indexed="81"/>
            <rFont val="Tahoma"/>
            <family val="2"/>
          </rPr>
          <t xml:space="preserve">Enter per head cost for marketing:  sales commission, yardage, and insurance.
</t>
        </r>
      </text>
    </comment>
    <comment ref="F14" authorId="0" shapeId="0" xr:uid="{00000000-0006-0000-0500-00000D000000}">
      <text>
        <r>
          <rPr>
            <sz val="9"/>
            <color indexed="81"/>
            <rFont val="Tahoma"/>
            <family val="2"/>
          </rPr>
          <t xml:space="preserve">Enter the cost of maintaining livestock guardians (dogs, llamas, and/or donkeys). Be sure to include feed and veterinary costs.
</t>
        </r>
      </text>
    </comment>
    <comment ref="B15" authorId="0" shapeId="0" xr:uid="{00000000-0006-0000-0500-00000E000000}">
      <text>
        <r>
          <rPr>
            <sz val="9"/>
            <color indexed="81"/>
            <rFont val="Tahoma"/>
            <family val="2"/>
          </rPr>
          <t xml:space="preserve">Additional costs not included in categories above could include include advertising, registration fees, labor, semen, repairs, and custom hire.
</t>
        </r>
      </text>
    </comment>
    <comment ref="F15" authorId="0" shapeId="0" xr:uid="{00000000-0006-0000-0500-00000F000000}">
      <text>
        <r>
          <rPr>
            <sz val="9"/>
            <color indexed="81"/>
            <rFont val="Tahoma"/>
            <family val="2"/>
          </rPr>
          <t xml:space="preserve">Enter any additional cost incurred by your goat enterprise.  
</t>
        </r>
      </text>
    </comment>
    <comment ref="F19" authorId="0" shapeId="0" xr:uid="{00000000-0006-0000-0500-000010000000}">
      <text>
        <r>
          <rPr>
            <sz val="9"/>
            <color indexed="81"/>
            <rFont val="Tahoma"/>
            <family val="2"/>
          </rPr>
          <t>This is the project other expenses for the goat enterprise.</t>
        </r>
      </text>
    </comment>
    <comment ref="G19" authorId="0" shapeId="0" xr:uid="{00000000-0006-0000-0500-000011000000}">
      <text>
        <r>
          <rPr>
            <sz val="9"/>
            <color indexed="81"/>
            <rFont val="Tahoma"/>
            <family val="2"/>
          </rPr>
          <t>This is the other expenses on a per doe basis.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C9" authorId="0" shapeId="0" xr:uid="{00000000-0006-0000-0600-000001000000}">
      <text>
        <r>
          <rPr>
            <sz val="9"/>
            <color indexed="81"/>
            <rFont val="Tahoma"/>
            <family val="2"/>
          </rPr>
          <t>Enter number of does you plan to buy.</t>
        </r>
      </text>
    </comment>
    <comment ref="D9" authorId="0" shapeId="0" xr:uid="{00000000-0006-0000-0600-000002000000}">
      <text>
        <r>
          <rPr>
            <sz val="9"/>
            <color indexed="81"/>
            <rFont val="Tahoma"/>
            <family val="2"/>
          </rPr>
          <t xml:space="preserve">Enter the averge cost of doe breeding stock. Could be doe kids, yearlings, or mature does -- or mixed age. Favor health-certified animals.
</t>
        </r>
      </text>
    </comment>
    <comment ref="C10" authorId="0" shapeId="0" xr:uid="{00000000-0006-0000-0600-000003000000}">
      <text>
        <r>
          <rPr>
            <sz val="9"/>
            <color indexed="81"/>
            <rFont val="Tahoma"/>
            <family val="2"/>
          </rPr>
          <t>Enter number of bucks you plan to buy.</t>
        </r>
      </text>
    </comment>
    <comment ref="D10" authorId="0" shapeId="0" xr:uid="{00000000-0006-0000-0600-000004000000}">
      <text>
        <r>
          <rPr>
            <sz val="9"/>
            <color indexed="81"/>
            <rFont val="Tahoma"/>
            <family val="2"/>
          </rPr>
          <t>Enter the average cost of breeding bucks. Could be a buck kid, yearling, or mature buck. Favor performance-tested health-certified bucks.</t>
        </r>
      </text>
    </comment>
    <comment ref="C11" authorId="0" shapeId="0" xr:uid="{00000000-0006-0000-0600-000005000000}">
      <text>
        <r>
          <rPr>
            <sz val="9"/>
            <color indexed="81"/>
            <rFont val="Tahoma"/>
            <family val="2"/>
          </rPr>
          <t xml:space="preserve">Enter the number of livestock guardians you plan to purchase. Guardian animals include dogs, donkeys, and llamas.
</t>
        </r>
      </text>
    </comment>
    <comment ref="D11" authorId="0" shapeId="0" xr:uid="{00000000-0006-0000-0600-000006000000}">
      <text>
        <r>
          <rPr>
            <sz val="9"/>
            <color indexed="81"/>
            <rFont val="Tahoma"/>
            <family val="2"/>
          </rPr>
          <t xml:space="preserve">Enter the average cost of a livestock guardian animal. </t>
        </r>
      </text>
    </comment>
    <comment ref="C12" authorId="0" shapeId="0" xr:uid="{00000000-0006-0000-0600-000007000000}">
      <text>
        <r>
          <rPr>
            <sz val="9"/>
            <color indexed="81"/>
            <rFont val="Tahoma"/>
            <family val="2"/>
          </rPr>
          <t xml:space="preserve">Enter number of acres that you will establish or renovate for your meat goat enterprise.
</t>
        </r>
      </text>
    </comment>
    <comment ref="D12" authorId="0" shapeId="0" xr:uid="{00000000-0006-0000-0600-000008000000}">
      <text>
        <r>
          <rPr>
            <sz val="9"/>
            <color indexed="81"/>
            <rFont val="Tahoma"/>
            <family val="2"/>
          </rPr>
          <t xml:space="preserve">Enter the average cost per acre of establishing or renovating the pastures for your goat enterprise.
</t>
        </r>
      </text>
    </comment>
    <comment ref="F13" authorId="0" shapeId="0" xr:uid="{00000000-0006-0000-0600-000009000000}">
      <text>
        <r>
          <rPr>
            <sz val="9"/>
            <color indexed="81"/>
            <rFont val="Tahoma"/>
            <family val="2"/>
          </rPr>
          <t xml:space="preserve">Enter the amount of money you will invest in fencing.
</t>
        </r>
      </text>
    </comment>
    <comment ref="F14" authorId="0" shapeId="0" xr:uid="{00000000-0006-0000-0600-00000A000000}">
      <text>
        <r>
          <rPr>
            <sz val="9"/>
            <color indexed="81"/>
            <rFont val="Tahoma"/>
            <family val="2"/>
          </rPr>
          <t xml:space="preserve">Enter the amount of money will will invest in housing, pens, and shelter.
</t>
        </r>
      </text>
    </comment>
    <comment ref="F15" authorId="0" shapeId="0" xr:uid="{00000000-0006-0000-0600-00000B000000}">
      <text>
        <r>
          <rPr>
            <sz val="9"/>
            <color indexed="81"/>
            <rFont val="Tahoma"/>
            <family val="2"/>
          </rPr>
          <t xml:space="preserve">Enter the amount of money you will invest in watering systems:  troughs, well development, automatic waterers, etc.
</t>
        </r>
      </text>
    </comment>
    <comment ref="F16" authorId="0" shapeId="0" xr:uid="{00000000-0006-0000-0600-00000C000000}">
      <text>
        <r>
          <rPr>
            <sz val="9"/>
            <color indexed="81"/>
            <rFont val="Tahoma"/>
            <family val="2"/>
          </rPr>
          <t xml:space="preserve">Enter the amount of money you will invest in a handling system. You have to have a way to handle your animals. The cost of a scale should be included.
</t>
        </r>
      </text>
    </comment>
    <comment ref="F17" authorId="0" shapeId="0" xr:uid="{00000000-0006-0000-0600-00000D000000}">
      <text>
        <r>
          <rPr>
            <sz val="9"/>
            <color indexed="81"/>
            <rFont val="Tahoma"/>
            <family val="2"/>
          </rPr>
          <t>Enter the cost of feeders.</t>
        </r>
      </text>
    </comment>
    <comment ref="F18" authorId="0" shapeId="0" xr:uid="{00000000-0006-0000-0600-00000E000000}">
      <text>
        <r>
          <rPr>
            <sz val="9"/>
            <color indexed="81"/>
            <rFont val="Tahoma"/>
            <family val="2"/>
          </rPr>
          <t xml:space="preserve">Enter total investment in feed storage and handling.
</t>
        </r>
      </text>
    </comment>
    <comment ref="F19" authorId="0" shapeId="0" xr:uid="{00000000-0006-0000-0600-00000F000000}">
      <text>
        <r>
          <rPr>
            <sz val="9"/>
            <color indexed="81"/>
            <rFont val="Tahoma"/>
            <family val="2"/>
          </rPr>
          <t xml:space="preserve">Enter total investment in farm machinery.
</t>
        </r>
      </text>
    </comment>
    <comment ref="F20" authorId="0" shapeId="0" xr:uid="{00000000-0006-0000-0600-000010000000}">
      <text>
        <r>
          <rPr>
            <sz val="9"/>
            <color indexed="81"/>
            <rFont val="Tahoma"/>
            <family val="2"/>
          </rPr>
          <t xml:space="preserve">Enter the amount of money you will invest in supplies and other equipment, e.g. small tools such as ear taggers and hoof trimmers.
</t>
        </r>
      </text>
    </comment>
    <comment ref="B21" authorId="0" shapeId="0" xr:uid="{00000000-0006-0000-0600-000011000000}">
      <text>
        <r>
          <rPr>
            <sz val="9"/>
            <color indexed="81"/>
            <rFont val="Tahoma"/>
            <family val="2"/>
          </rPr>
          <t>Include other investments you will make specifically for the goat enterprise.</t>
        </r>
      </text>
    </comment>
    <comment ref="F21" authorId="0" shapeId="0" xr:uid="{00000000-0006-0000-0600-000012000000}">
      <text>
        <r>
          <rPr>
            <sz val="9"/>
            <color indexed="81"/>
            <rFont val="Tahoma"/>
            <family val="2"/>
          </rPr>
          <t xml:space="preserve">Enter the amount of additional money you will invest in your goat enterprise. 
</t>
        </r>
      </text>
    </comment>
    <comment ref="F24" authorId="0" shapeId="0" xr:uid="{00000000-0006-0000-0600-000013000000}">
      <text>
        <r>
          <rPr>
            <sz val="9"/>
            <color indexed="81"/>
            <rFont val="Tahoma"/>
            <family val="2"/>
          </rPr>
          <t xml:space="preserve">This is your total projected investment in your meat goat enterprise.
</t>
        </r>
      </text>
    </comment>
    <comment ref="G24" authorId="0" shapeId="0" xr:uid="{00000000-0006-0000-0600-000014000000}">
      <text>
        <r>
          <rPr>
            <sz val="9"/>
            <color indexed="81"/>
            <rFont val="Tahoma"/>
            <family val="2"/>
          </rPr>
          <t>This is your projected investment per unit of production (doe).</t>
        </r>
      </text>
    </comment>
  </commentList>
</comments>
</file>

<file path=xl/sharedStrings.xml><?xml version="1.0" encoding="utf-8"?>
<sst xmlns="http://schemas.openxmlformats.org/spreadsheetml/2006/main" count="265" uniqueCount="166">
  <si>
    <t>Enterprise Budget</t>
  </si>
  <si>
    <t>Assumptions</t>
  </si>
  <si>
    <t>Income</t>
  </si>
  <si>
    <t>Other Expenses</t>
  </si>
  <si>
    <t>No head</t>
  </si>
  <si>
    <t>Price/unit</t>
  </si>
  <si>
    <t>Unit</t>
  </si>
  <si>
    <t>Total</t>
  </si>
  <si>
    <t>pound</t>
  </si>
  <si>
    <t>Total income</t>
  </si>
  <si>
    <t>Amount</t>
  </si>
  <si>
    <t>Hay</t>
  </si>
  <si>
    <t>Grain</t>
  </si>
  <si>
    <t>TMR</t>
  </si>
  <si>
    <t>Silage</t>
  </si>
  <si>
    <t>Minerals</t>
  </si>
  <si>
    <t>Cost/unit</t>
  </si>
  <si>
    <t>Feed costs</t>
  </si>
  <si>
    <t>ton</t>
  </si>
  <si>
    <t>acres</t>
  </si>
  <si>
    <t>Other costs</t>
  </si>
  <si>
    <t>Cost</t>
  </si>
  <si>
    <t>Supplies</t>
  </si>
  <si>
    <t>head</t>
  </si>
  <si>
    <t>Bedding</t>
  </si>
  <si>
    <t>Finishing ration</t>
  </si>
  <si>
    <t xml:space="preserve">Number </t>
  </si>
  <si>
    <t>Livestock guardian(s)</t>
  </si>
  <si>
    <t>Pasture establishment, improvement</t>
  </si>
  <si>
    <t>acre</t>
  </si>
  <si>
    <t>Fencing</t>
  </si>
  <si>
    <t>Housing, including lots and pens</t>
  </si>
  <si>
    <t>Handling system</t>
  </si>
  <si>
    <t>Farm machinery, e.g. tractor, manure spreader</t>
  </si>
  <si>
    <t>Supplies and misc. equipment</t>
  </si>
  <si>
    <t>Enter other investment cost</t>
  </si>
  <si>
    <t>TOTAL INVESTMENT</t>
  </si>
  <si>
    <t>Total investment</t>
  </si>
  <si>
    <t>Years to repay investment</t>
  </si>
  <si>
    <t>Total other costs</t>
  </si>
  <si>
    <t>Deworming:  adults</t>
  </si>
  <si>
    <t>doses</t>
  </si>
  <si>
    <t>Clostridial vaccination: adults</t>
  </si>
  <si>
    <t>Professional veterinary services</t>
  </si>
  <si>
    <t>[1]</t>
  </si>
  <si>
    <t>[2]</t>
  </si>
  <si>
    <t>[3]</t>
  </si>
  <si>
    <t>[4]</t>
  </si>
  <si>
    <t>[5]</t>
  </si>
  <si>
    <t>[6]</t>
  </si>
  <si>
    <t>[7]</t>
  </si>
  <si>
    <t>Veterinary costs</t>
  </si>
  <si>
    <t>Summary</t>
  </si>
  <si>
    <t>Capital investment</t>
  </si>
  <si>
    <t>Rate of return on investment (ROI)</t>
  </si>
  <si>
    <t>Veterinary medicine</t>
  </si>
  <si>
    <t>Watering system(s)</t>
  </si>
  <si>
    <t>Item</t>
  </si>
  <si>
    <t>By-product feed</t>
  </si>
  <si>
    <t>Other feed purchase</t>
  </si>
  <si>
    <t>Total health and veterinary costs</t>
  </si>
  <si>
    <t>Annual pasture planting</t>
  </si>
  <si>
    <t>EXPENDITURE</t>
  </si>
  <si>
    <t>Feed storage, e.g. bulk bin, silo</t>
  </si>
  <si>
    <t>Expenditure</t>
  </si>
  <si>
    <t>Total cost</t>
  </si>
  <si>
    <t>Percent pre-weaning death loss</t>
  </si>
  <si>
    <t>Percent post-weaning death loss</t>
  </si>
  <si>
    <t>Enter other source of income</t>
  </si>
  <si>
    <t>Enter other cost</t>
  </si>
  <si>
    <t>Marketing</t>
  </si>
  <si>
    <t>Milk replacer</t>
  </si>
  <si>
    <t>bags</t>
  </si>
  <si>
    <t>tubs</t>
  </si>
  <si>
    <t>TOTAL FEED COSTS</t>
  </si>
  <si>
    <t>Grass hay</t>
  </si>
  <si>
    <t>Legume hay</t>
  </si>
  <si>
    <t>Protein supplement</t>
  </si>
  <si>
    <t>Number</t>
  </si>
  <si>
    <t>Feeders (fenceline, hay, grain, minerals)</t>
  </si>
  <si>
    <t>Creep feed (10-60 days)</t>
  </si>
  <si>
    <t>Other health and veterinary costs</t>
  </si>
  <si>
    <t>Other vaccination</t>
  </si>
  <si>
    <t>Hauling</t>
  </si>
  <si>
    <t>BUDGET SUMMARY</t>
  </si>
  <si>
    <t>Other income</t>
  </si>
  <si>
    <t>Total Income</t>
  </si>
  <si>
    <t>Expenses</t>
  </si>
  <si>
    <t>%</t>
  </si>
  <si>
    <t>Total expenses</t>
  </si>
  <si>
    <t>Profit</t>
  </si>
  <si>
    <t>Expenses ÷ Income</t>
  </si>
  <si>
    <t xml:space="preserve">%   </t>
  </si>
  <si>
    <t>Hover over the red triangle in the upper right corner of the cell to display useful comments.</t>
  </si>
  <si>
    <t>Number of does (nannies)</t>
  </si>
  <si>
    <t>Number of bucks (billies)</t>
  </si>
  <si>
    <t>Doe replacement rate</t>
  </si>
  <si>
    <t>Buck replacement rate</t>
  </si>
  <si>
    <t>PERCENT KID CROP RAISED (copied from below)</t>
  </si>
  <si>
    <t>Number of does exposed for breeding (copied from above)</t>
  </si>
  <si>
    <t>Percent does kidding</t>
  </si>
  <si>
    <t xml:space="preserve">Number of does kidding </t>
  </si>
  <si>
    <t xml:space="preserve">Number of kids born live </t>
  </si>
  <si>
    <t xml:space="preserve">Number of kids weaned </t>
  </si>
  <si>
    <t>Total number kids produced</t>
  </si>
  <si>
    <t>Number of kids sold for market</t>
  </si>
  <si>
    <t>Number of doe kids kept for replacement</t>
  </si>
  <si>
    <t>PERCENT KID CROP RAISED</t>
  </si>
  <si>
    <t>Per doe</t>
  </si>
  <si>
    <t>Deworming:  kids</t>
  </si>
  <si>
    <t>Coccidia treatment: kids</t>
  </si>
  <si>
    <t>Clostridial vaccination: kids</t>
  </si>
  <si>
    <t>Breeding does</t>
  </si>
  <si>
    <t>Breeding bucks(s)</t>
  </si>
  <si>
    <t>Market kids</t>
  </si>
  <si>
    <t>Cull does and bucks</t>
  </si>
  <si>
    <t xml:space="preserve">     Doe feed cost</t>
  </si>
  <si>
    <t xml:space="preserve">     Kid feed cost</t>
  </si>
  <si>
    <t>Health and veterinary costs</t>
  </si>
  <si>
    <t>The purpose of this enterprise budget is to evaluate the profit potential of a commercial meat goat</t>
  </si>
  <si>
    <t>enterprise in which the sale of live kids (for meat) is the primary source of income.  It is assumed</t>
  </si>
  <si>
    <t>that does kid annually and that replacements are saved from the herd and bred to kid as yearlings.</t>
  </si>
  <si>
    <t>Percent kids born live (# live kids ÷ # does kidding)</t>
  </si>
  <si>
    <t>Pasture and browse rental</t>
  </si>
  <si>
    <t>Pasture and browse maintenance</t>
  </si>
  <si>
    <t>KIDS</t>
  </si>
  <si>
    <t>DOES</t>
  </si>
  <si>
    <t>Buck replacement</t>
  </si>
  <si>
    <t>Market goats (male)</t>
  </si>
  <si>
    <t>Market goats (female)</t>
  </si>
  <si>
    <t>Enter data in the green cells.  The other cells are password-protected.</t>
  </si>
  <si>
    <t>Maryland Meat Goat</t>
  </si>
  <si>
    <t>University of Maryland Extension</t>
  </si>
  <si>
    <t>MD Meat Goat Enterprise Budget</t>
  </si>
  <si>
    <t>You do not enter any values in this worksheet. It is summary of the values you have already entered.</t>
  </si>
  <si>
    <t xml:space="preserve">Percent kid crop is one of the most important factors affecting profitability of a meat goat </t>
  </si>
  <si>
    <t xml:space="preserve">enterprise. It is the number of kids available to sell or keep for replacement divided by the </t>
  </si>
  <si>
    <t>number of does exposed for breeding.  Use the table below to calculate it. Enter values in green cells.</t>
  </si>
  <si>
    <t>The budget is password-protected to protect the formulas and structure of the spreadsheet. You don't need the password</t>
  </si>
  <si>
    <t xml:space="preserve"> to use and download the spreadsheet.  If you want to make changes, contact Susan at sschoen@umd.edu for the password.</t>
  </si>
  <si>
    <t>Adult goat death loss</t>
  </si>
  <si>
    <t>by Susan Schoenian, Sheep &amp; Goat Specialist Emeritus</t>
  </si>
  <si>
    <t xml:space="preserve">pound </t>
  </si>
  <si>
    <t>No. head</t>
  </si>
  <si>
    <t>Nutritional tubs or licks</t>
  </si>
  <si>
    <t>Total cost to feed does</t>
  </si>
  <si>
    <t>Total cost to feed kids</t>
  </si>
  <si>
    <t>Mature cull does</t>
  </si>
  <si>
    <t>Mature cull bucks</t>
  </si>
  <si>
    <t>Feed accounts for a significant amount of the cost of raising meat goats, probably as much as ~75 percent of the total. As a result, it</t>
  </si>
  <si>
    <t xml:space="preserve"> is very important to enter realistic data (i.e., your own data). There are different ways to feed goats, so feed costs can vary considerably.</t>
  </si>
  <si>
    <t xml:space="preserve">Other parasite control </t>
  </si>
  <si>
    <t>Livestock guardians (feed, veterinary care, etc.)</t>
  </si>
  <si>
    <t>Last updated 12.09.25</t>
  </si>
  <si>
    <t>C A P I T A L   I N V E S T M E N T</t>
  </si>
  <si>
    <t>O T H E R   E X P E N S E S</t>
  </si>
  <si>
    <t>H E A L T H   &amp;   V E T E R I N A R Y   C O S T S</t>
  </si>
  <si>
    <t>A N N U A L   F E E D   C O S T S</t>
  </si>
  <si>
    <t>I N C O M E   C A L C U  L A T I O N</t>
  </si>
  <si>
    <t>H E R D   C O M P O S I T I O N</t>
  </si>
  <si>
    <t>C A L C U L A T I O N   O F   P E R C E N T   K I D   C R O P</t>
  </si>
  <si>
    <t>Data in the white cells are automatically calculated from the other values you enter.</t>
  </si>
  <si>
    <t xml:space="preserve">Data in the white cells are automatically calculated from the other values you enter. </t>
  </si>
  <si>
    <t xml:space="preserve">Data in the white cells are automatically calculated from other values you enter. </t>
  </si>
  <si>
    <t>Salt &amp; Minerals</t>
  </si>
  <si>
    <t>App for record keeping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</si>
</sst>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0"/>
    <numFmt numFmtId="166" formatCode="_(&quot;$&quot;* #,##0_);_(&quot;$&quot;* \(#,##0\);_(&quot;$&quot;* &quot;-&quot;??_);_(@_)"/>
    <numFmt numFmtId="167" formatCode="_(&quot;$&quot;* #,##0.000_);_(&quot;$&quot;* \(#,##0.000\);_(&quot;$&quot;* &quot;-&quot;??_);_(@_)"/>
  </numFmts>
  <fonts count="42"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48"/>
      <color theme="1"/>
      <name val="Calibri"/>
      <family val="2"/>
      <scheme val="minor"/>
    </font>
    <font>
      <sz val="9"/>
      <color indexed="81"/>
      <name val="Tahoma"/>
      <family val="2"/>
    </font>
    <font>
      <b/>
      <sz val="9"/>
      <color indexed="81"/>
      <name val="Tahoma"/>
      <family val="2"/>
    </font>
    <font>
      <b/>
      <sz val="12"/>
      <color theme="1"/>
      <name val="Calibri"/>
      <family val="2"/>
      <scheme val="minor"/>
    </font>
    <font>
      <b/>
      <sz val="16"/>
      <color theme="0"/>
      <name val="Calibri"/>
      <family val="2"/>
      <scheme val="minor"/>
    </font>
    <font>
      <b/>
      <sz val="14"/>
      <color theme="0"/>
      <name val="Calibri"/>
      <family val="2"/>
      <scheme val="minor"/>
    </font>
    <font>
      <u/>
      <sz val="11"/>
      <color theme="10"/>
      <name val="Calibri"/>
      <family val="2"/>
    </font>
    <font>
      <sz val="14"/>
      <name val="Trebuchet MS"/>
      <family val="2"/>
    </font>
    <font>
      <sz val="14"/>
      <color theme="1"/>
      <name val="Trebuchet MS"/>
      <family val="2"/>
    </font>
    <font>
      <b/>
      <sz val="14"/>
      <color theme="0"/>
      <name val="Trebuchet MS"/>
      <family val="2"/>
    </font>
    <font>
      <b/>
      <sz val="14"/>
      <color theme="1"/>
      <name val="Calibri"/>
      <family val="2"/>
      <scheme val="minor"/>
    </font>
    <font>
      <b/>
      <u/>
      <sz val="14"/>
      <name val="Calibri"/>
      <family val="2"/>
    </font>
    <font>
      <sz val="14"/>
      <color theme="0"/>
      <name val="Trebuchet MS"/>
      <family val="2"/>
    </font>
    <font>
      <b/>
      <sz val="36"/>
      <color theme="1"/>
      <name val="Calibri"/>
      <family val="2"/>
      <scheme val="minor"/>
    </font>
    <font>
      <sz val="11"/>
      <color theme="1"/>
      <name val="Trebuchet MS"/>
      <family val="2"/>
    </font>
    <font>
      <b/>
      <sz val="18"/>
      <color theme="0"/>
      <name val="Calibri"/>
      <family val="2"/>
      <scheme val="minor"/>
    </font>
    <font>
      <b/>
      <sz val="10"/>
      <color theme="1"/>
      <name val="Trebuchet MS"/>
      <family val="2"/>
    </font>
    <font>
      <b/>
      <sz val="10"/>
      <color theme="1"/>
      <name val="Calibri"/>
      <family val="2"/>
      <scheme val="minor"/>
    </font>
    <font>
      <b/>
      <sz val="16"/>
      <color theme="1"/>
      <name val="Calibri"/>
      <family val="2"/>
      <scheme val="minor"/>
    </font>
    <font>
      <i/>
      <sz val="11"/>
      <color theme="1"/>
      <name val="Calibri"/>
      <family val="2"/>
      <scheme val="minor"/>
    </font>
    <font>
      <i/>
      <sz val="12"/>
      <color theme="1"/>
      <name val="Calibri"/>
      <family val="2"/>
      <scheme val="minor"/>
    </font>
    <font>
      <b/>
      <sz val="16"/>
      <color theme="0"/>
      <name val="Trebuchet MS"/>
      <family val="2"/>
    </font>
    <font>
      <b/>
      <sz val="11"/>
      <color theme="0"/>
      <name val="Trebuchet MS"/>
      <family val="2"/>
    </font>
    <font>
      <b/>
      <sz val="36"/>
      <color theme="1"/>
      <name val="Trebuchet MS"/>
      <family val="2"/>
    </font>
    <font>
      <sz val="36"/>
      <color theme="1"/>
      <name val="Trebuchet MS"/>
      <family val="2"/>
    </font>
    <font>
      <b/>
      <sz val="18"/>
      <color theme="0"/>
      <name val="Trebuchet MS"/>
      <family val="2"/>
    </font>
    <font>
      <sz val="18"/>
      <color theme="1"/>
      <name val="Trebuchet MS"/>
      <family val="2"/>
    </font>
    <font>
      <b/>
      <sz val="14"/>
      <color theme="1"/>
      <name val="Trebuchet MS"/>
      <family val="2"/>
    </font>
    <font>
      <b/>
      <sz val="11"/>
      <color theme="1"/>
      <name val="Trebuchet MS"/>
      <family val="2"/>
    </font>
    <font>
      <u/>
      <sz val="9"/>
      <color indexed="81"/>
      <name val="Tahoma"/>
      <family val="2"/>
    </font>
    <font>
      <sz val="11"/>
      <color theme="0" tint="-0.14999847407452621"/>
      <name val="Calibri"/>
      <family val="2"/>
      <scheme val="minor"/>
    </font>
    <font>
      <b/>
      <i/>
      <sz val="10"/>
      <color theme="1"/>
      <name val="Calibri"/>
      <family val="2"/>
      <scheme val="minor"/>
    </font>
    <font>
      <i/>
      <sz val="10"/>
      <color theme="1"/>
      <name val="Calibri"/>
      <family val="2"/>
      <scheme val="minor"/>
    </font>
    <font>
      <b/>
      <sz val="10.7"/>
      <color theme="1"/>
      <name val="Calibri"/>
      <family val="2"/>
      <scheme val="minor"/>
    </font>
    <font>
      <sz val="10.7"/>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cellStyleXfs>
  <cellXfs count="314">
    <xf numFmtId="0" fontId="0" fillId="0" borderId="0" xfId="0"/>
    <xf numFmtId="0" fontId="6" fillId="0" borderId="0" xfId="0" applyFont="1"/>
    <xf numFmtId="0" fontId="4" fillId="2" borderId="6" xfId="0" applyFont="1" applyFill="1" applyBorder="1"/>
    <xf numFmtId="0" fontId="0" fillId="2" borderId="7" xfId="0" applyFill="1" applyBorder="1"/>
    <xf numFmtId="0" fontId="0" fillId="2" borderId="0" xfId="0" applyFill="1"/>
    <xf numFmtId="0" fontId="0" fillId="2" borderId="8" xfId="0" applyFill="1" applyBorder="1"/>
    <xf numFmtId="0" fontId="0" fillId="0" borderId="7" xfId="0" applyBorder="1"/>
    <xf numFmtId="0" fontId="0" fillId="0" borderId="8" xfId="0" applyBorder="1"/>
    <xf numFmtId="0" fontId="0" fillId="2" borderId="9" xfId="0" applyFill="1" applyBorder="1"/>
    <xf numFmtId="0" fontId="0" fillId="2" borderId="10" xfId="0" applyFill="1" applyBorder="1"/>
    <xf numFmtId="0" fontId="0" fillId="2" borderId="11" xfId="0" applyFill="1" applyBorder="1"/>
    <xf numFmtId="0" fontId="0" fillId="2" borderId="4" xfId="0" applyFill="1" applyBorder="1"/>
    <xf numFmtId="0" fontId="0" fillId="2" borderId="5" xfId="0" applyFill="1" applyBorder="1"/>
    <xf numFmtId="0" fontId="0" fillId="2" borderId="6" xfId="0" applyFill="1" applyBorder="1"/>
    <xf numFmtId="0" fontId="6" fillId="0" borderId="7" xfId="0" applyFont="1" applyBorder="1"/>
    <xf numFmtId="0" fontId="12" fillId="0" borderId="7" xfId="0" applyFont="1" applyBorder="1" applyAlignment="1">
      <alignment horizontal="center"/>
    </xf>
    <xf numFmtId="0" fontId="12" fillId="0" borderId="0" xfId="0" applyFont="1" applyAlignment="1">
      <alignment horizontal="center"/>
    </xf>
    <xf numFmtId="0" fontId="14" fillId="0" borderId="16" xfId="0" applyFont="1" applyBorder="1"/>
    <xf numFmtId="0" fontId="14" fillId="0" borderId="1" xfId="0" applyFont="1" applyBorder="1" applyAlignment="1">
      <alignment horizontal="center"/>
    </xf>
    <xf numFmtId="166" fontId="14" fillId="0" borderId="1" xfId="1" applyNumberFormat="1" applyFont="1" applyFill="1" applyBorder="1" applyAlignment="1">
      <alignment horizontal="center"/>
    </xf>
    <xf numFmtId="44" fontId="14" fillId="0" borderId="17" xfId="1" applyFont="1" applyFill="1" applyBorder="1" applyAlignment="1">
      <alignment horizontal="center"/>
    </xf>
    <xf numFmtId="1" fontId="14" fillId="0" borderId="1" xfId="0" applyNumberFormat="1" applyFont="1" applyBorder="1" applyAlignment="1">
      <alignment horizontal="center"/>
    </xf>
    <xf numFmtId="0" fontId="16" fillId="2" borderId="27" xfId="0" applyFont="1" applyFill="1" applyBorder="1"/>
    <xf numFmtId="0" fontId="16" fillId="2" borderId="10" xfId="0" applyFont="1" applyFill="1" applyBorder="1"/>
    <xf numFmtId="0" fontId="14" fillId="0" borderId="18" xfId="0" applyFont="1" applyBorder="1"/>
    <xf numFmtId="0" fontId="6" fillId="0" borderId="19" xfId="0" applyFont="1" applyBorder="1"/>
    <xf numFmtId="0" fontId="6" fillId="0" borderId="20" xfId="0" applyFont="1" applyBorder="1"/>
    <xf numFmtId="0" fontId="17" fillId="0" borderId="0" xfId="0" applyFont="1" applyAlignment="1">
      <alignment horizontal="right"/>
    </xf>
    <xf numFmtId="0" fontId="18" fillId="0" borderId="0" xfId="3" applyFont="1" applyBorder="1" applyAlignment="1" applyProtection="1"/>
    <xf numFmtId="0" fontId="17" fillId="0" borderId="7" xfId="0" applyFont="1" applyBorder="1"/>
    <xf numFmtId="0" fontId="17" fillId="0" borderId="0" xfId="0" applyFont="1"/>
    <xf numFmtId="0" fontId="5" fillId="0" borderId="0" xfId="0" applyFont="1"/>
    <xf numFmtId="0" fontId="5" fillId="0" borderId="8" xfId="0" applyFont="1" applyBorder="1"/>
    <xf numFmtId="0" fontId="5" fillId="0" borderId="7" xfId="0" applyFont="1" applyBorder="1"/>
    <xf numFmtId="0" fontId="16" fillId="2" borderId="4" xfId="0" applyFont="1" applyFill="1" applyBorder="1"/>
    <xf numFmtId="0" fontId="16" fillId="2" borderId="5" xfId="0" applyFont="1" applyFill="1" applyBorder="1" applyAlignment="1">
      <alignment horizontal="center"/>
    </xf>
    <xf numFmtId="0" fontId="16" fillId="2" borderId="6" xfId="0" applyFont="1" applyFill="1" applyBorder="1" applyAlignment="1">
      <alignment horizontal="center"/>
    </xf>
    <xf numFmtId="0" fontId="15" fillId="0" borderId="16" xfId="0" applyFont="1" applyBorder="1"/>
    <xf numFmtId="1" fontId="15" fillId="0" borderId="1" xfId="0" applyNumberFormat="1" applyFont="1" applyBorder="1" applyAlignment="1">
      <alignment horizontal="center"/>
    </xf>
    <xf numFmtId="166" fontId="15" fillId="0" borderId="1" xfId="0" applyNumberFormat="1" applyFont="1" applyBorder="1" applyAlignment="1">
      <alignment horizontal="center"/>
    </xf>
    <xf numFmtId="44" fontId="14" fillId="0" borderId="17" xfId="1" applyFont="1" applyBorder="1" applyAlignment="1">
      <alignment horizontal="center"/>
    </xf>
    <xf numFmtId="44" fontId="14" fillId="0" borderId="17" xfId="0" applyNumberFormat="1" applyFont="1" applyBorder="1" applyAlignment="1">
      <alignment horizontal="center"/>
    </xf>
    <xf numFmtId="0" fontId="6" fillId="0" borderId="8" xfId="0" applyFont="1" applyBorder="1"/>
    <xf numFmtId="0" fontId="12" fillId="0" borderId="8" xfId="0" applyFont="1" applyBorder="1" applyAlignment="1">
      <alignment horizontal="center"/>
    </xf>
    <xf numFmtId="0" fontId="16" fillId="2" borderId="23" xfId="0" applyFont="1" applyFill="1" applyBorder="1" applyAlignment="1">
      <alignment horizontal="center"/>
    </xf>
    <xf numFmtId="0" fontId="15" fillId="0" borderId="1" xfId="0" applyFont="1" applyBorder="1" applyAlignment="1">
      <alignment horizontal="center"/>
    </xf>
    <xf numFmtId="166" fontId="15" fillId="0" borderId="1" xfId="1" applyNumberFormat="1" applyFont="1" applyFill="1" applyBorder="1" applyAlignment="1">
      <alignment horizontal="center"/>
    </xf>
    <xf numFmtId="44" fontId="15" fillId="0" borderId="17" xfId="1" applyFont="1" applyFill="1" applyBorder="1" applyAlignment="1">
      <alignment horizontal="center"/>
    </xf>
    <xf numFmtId="44" fontId="15" fillId="0" borderId="15" xfId="1" applyFont="1" applyFill="1" applyBorder="1" applyAlignment="1">
      <alignment horizontal="center"/>
    </xf>
    <xf numFmtId="44" fontId="15" fillId="0" borderId="26" xfId="1" applyFont="1" applyFill="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xf numFmtId="0" fontId="16" fillId="0" borderId="32" xfId="0" applyFont="1" applyBorder="1" applyAlignment="1">
      <alignment horizontal="center"/>
    </xf>
    <xf numFmtId="0" fontId="15" fillId="0" borderId="18" xfId="0" applyFont="1" applyBorder="1"/>
    <xf numFmtId="0" fontId="15" fillId="0" borderId="19" xfId="0" applyFont="1" applyBorder="1"/>
    <xf numFmtId="0" fontId="15" fillId="0" borderId="20" xfId="0" applyFont="1" applyBorder="1"/>
    <xf numFmtId="166" fontId="16" fillId="2" borderId="28" xfId="0" applyNumberFormat="1" applyFont="1" applyFill="1" applyBorder="1"/>
    <xf numFmtId="166" fontId="16" fillId="2" borderId="29" xfId="0" applyNumberFormat="1" applyFont="1" applyFill="1" applyBorder="1"/>
    <xf numFmtId="0" fontId="0" fillId="0" borderId="0" xfId="0" applyAlignment="1">
      <alignment horizontal="left"/>
    </xf>
    <xf numFmtId="0" fontId="10"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6" fillId="2" borderId="9" xfId="0" applyFont="1" applyFill="1" applyBorder="1" applyAlignment="1">
      <alignment vertical="center"/>
    </xf>
    <xf numFmtId="0" fontId="19" fillId="2" borderId="10" xfId="0" applyFont="1" applyFill="1" applyBorder="1" applyAlignment="1">
      <alignment vertical="center"/>
    </xf>
    <xf numFmtId="166" fontId="16" fillId="2" borderId="21" xfId="0" applyNumberFormat="1" applyFont="1" applyFill="1" applyBorder="1" applyAlignment="1">
      <alignment vertical="center"/>
    </xf>
    <xf numFmtId="44" fontId="16" fillId="2" borderId="15" xfId="0" applyNumberFormat="1" applyFont="1" applyFill="1" applyBorder="1" applyAlignment="1">
      <alignment vertical="center"/>
    </xf>
    <xf numFmtId="0" fontId="16" fillId="2" borderId="27" xfId="0" applyFont="1" applyFill="1" applyBorder="1" applyAlignment="1">
      <alignment vertical="center"/>
    </xf>
    <xf numFmtId="0" fontId="16" fillId="2" borderId="10" xfId="0" applyFont="1" applyFill="1" applyBorder="1" applyAlignment="1">
      <alignment vertical="center"/>
    </xf>
    <xf numFmtId="0" fontId="12" fillId="2" borderId="0" xfId="0" applyFont="1" applyFill="1" applyAlignment="1">
      <alignment vertical="center"/>
    </xf>
    <xf numFmtId="0" fontId="3" fillId="2" borderId="0" xfId="0" applyFont="1" applyFill="1" applyAlignment="1">
      <alignment vertical="center"/>
    </xf>
    <xf numFmtId="166" fontId="12" fillId="2" borderId="0" xfId="0" applyNumberFormat="1" applyFont="1" applyFill="1" applyAlignment="1">
      <alignment vertical="center"/>
    </xf>
    <xf numFmtId="44" fontId="12" fillId="2" borderId="0" xfId="0" applyNumberFormat="1" applyFont="1" applyFill="1" applyAlignment="1">
      <alignment vertical="center"/>
    </xf>
    <xf numFmtId="0" fontId="25" fillId="0" borderId="0" xfId="0" applyFont="1"/>
    <xf numFmtId="0" fontId="26" fillId="0" borderId="0" xfId="0" applyFont="1"/>
    <xf numFmtId="49" fontId="14" fillId="0" borderId="18" xfId="0" applyNumberFormat="1" applyFont="1" applyBorder="1"/>
    <xf numFmtId="49" fontId="0" fillId="0" borderId="19" xfId="0" applyNumberFormat="1" applyBorder="1"/>
    <xf numFmtId="49" fontId="0" fillId="0" borderId="20" xfId="0" applyNumberFormat="1" applyBorder="1"/>
    <xf numFmtId="1" fontId="17" fillId="0" borderId="1" xfId="2" applyNumberFormat="1" applyFont="1" applyFill="1" applyBorder="1"/>
    <xf numFmtId="1" fontId="17" fillId="0" borderId="3" xfId="2" applyNumberFormat="1" applyFont="1" applyFill="1" applyBorder="1"/>
    <xf numFmtId="0" fontId="0" fillId="0" borderId="9" xfId="0" applyBorder="1"/>
    <xf numFmtId="0" fontId="0" fillId="0" borderId="10" xfId="0" applyBorder="1"/>
    <xf numFmtId="0" fontId="0" fillId="0" borderId="11" xfId="0" applyBorder="1"/>
    <xf numFmtId="9" fontId="5" fillId="0" borderId="10" xfId="2" applyFont="1" applyFill="1" applyBorder="1"/>
    <xf numFmtId="165" fontId="15" fillId="0" borderId="1" xfId="0" applyNumberFormat="1" applyFont="1" applyBorder="1" applyAlignment="1">
      <alignment horizontal="center"/>
    </xf>
    <xf numFmtId="44" fontId="15" fillId="0" borderId="17" xfId="1" applyFont="1" applyBorder="1" applyAlignment="1">
      <alignment horizontal="center"/>
    </xf>
    <xf numFmtId="0" fontId="15" fillId="0" borderId="20" xfId="0" applyFont="1" applyBorder="1" applyAlignment="1">
      <alignment horizontal="center"/>
    </xf>
    <xf numFmtId="0" fontId="16" fillId="2" borderId="0" xfId="0" applyFont="1" applyFill="1" applyAlignment="1">
      <alignment horizontal="center"/>
    </xf>
    <xf numFmtId="0" fontId="28" fillId="2" borderId="7" xfId="0" applyFont="1" applyFill="1" applyBorder="1"/>
    <xf numFmtId="0" fontId="16" fillId="2" borderId="8" xfId="0" applyFont="1" applyFill="1" applyBorder="1" applyAlignment="1">
      <alignment horizontal="center"/>
    </xf>
    <xf numFmtId="44" fontId="15" fillId="0" borderId="1" xfId="1" applyFont="1" applyBorder="1" applyAlignment="1">
      <alignment horizontal="center"/>
    </xf>
    <xf numFmtId="44" fontId="15" fillId="0" borderId="1" xfId="1" applyFont="1" applyFill="1" applyBorder="1" applyAlignment="1">
      <alignment horizontal="center"/>
    </xf>
    <xf numFmtId="49" fontId="15" fillId="0" borderId="37" xfId="0" applyNumberFormat="1" applyFont="1" applyBorder="1"/>
    <xf numFmtId="166" fontId="15" fillId="0" borderId="38" xfId="1" applyNumberFormat="1" applyFont="1" applyFill="1" applyBorder="1" applyAlignment="1">
      <alignment horizontal="center"/>
    </xf>
    <xf numFmtId="166" fontId="15" fillId="0" borderId="39" xfId="1" applyNumberFormat="1" applyFont="1" applyFill="1" applyBorder="1" applyAlignment="1">
      <alignment horizontal="center"/>
    </xf>
    <xf numFmtId="0" fontId="16" fillId="2" borderId="40" xfId="0" applyFont="1" applyFill="1" applyBorder="1" applyAlignment="1">
      <alignment horizontal="left"/>
    </xf>
    <xf numFmtId="0" fontId="16" fillId="2" borderId="41" xfId="0" applyFont="1" applyFill="1" applyBorder="1"/>
    <xf numFmtId="0" fontId="16" fillId="2" borderId="41" xfId="0" applyFont="1" applyFill="1" applyBorder="1" applyAlignment="1">
      <alignment horizontal="center"/>
    </xf>
    <xf numFmtId="0" fontId="16" fillId="2" borderId="42" xfId="0" applyFont="1" applyFill="1" applyBorder="1" applyAlignment="1">
      <alignment horizontal="center"/>
    </xf>
    <xf numFmtId="0" fontId="29" fillId="2" borderId="10" xfId="0" applyFont="1" applyFill="1" applyBorder="1" applyAlignment="1">
      <alignment vertical="center"/>
    </xf>
    <xf numFmtId="166" fontId="16" fillId="2" borderId="10" xfId="0" applyNumberFormat="1" applyFont="1" applyFill="1" applyBorder="1" applyAlignment="1">
      <alignment vertical="center"/>
    </xf>
    <xf numFmtId="166" fontId="16" fillId="2" borderId="11" xfId="0" applyNumberFormat="1" applyFont="1" applyFill="1" applyBorder="1" applyAlignment="1">
      <alignment vertical="center"/>
    </xf>
    <xf numFmtId="0" fontId="16" fillId="2" borderId="33" xfId="0" applyFont="1" applyFill="1" applyBorder="1" applyAlignment="1">
      <alignment vertical="center"/>
    </xf>
    <xf numFmtId="0" fontId="29" fillId="2" borderId="0" xfId="0" applyFont="1" applyFill="1" applyAlignment="1">
      <alignment vertical="center"/>
    </xf>
    <xf numFmtId="44" fontId="16" fillId="2" borderId="0" xfId="0" applyNumberFormat="1" applyFont="1" applyFill="1" applyAlignment="1">
      <alignment vertical="center"/>
    </xf>
    <xf numFmtId="44" fontId="16" fillId="2" borderId="8" xfId="0" applyNumberFormat="1" applyFont="1" applyFill="1" applyBorder="1" applyAlignment="1">
      <alignment vertical="center"/>
    </xf>
    <xf numFmtId="0" fontId="16" fillId="2" borderId="7" xfId="0" applyFont="1" applyFill="1" applyBorder="1" applyAlignment="1">
      <alignment vertical="center"/>
    </xf>
    <xf numFmtId="0" fontId="16" fillId="2" borderId="0" xfId="0" applyFont="1" applyFill="1" applyAlignment="1">
      <alignment horizontal="center" vertical="center"/>
    </xf>
    <xf numFmtId="166" fontId="16" fillId="2" borderId="0" xfId="0" applyNumberFormat="1" applyFont="1" applyFill="1" applyAlignment="1">
      <alignment horizontal="center" vertical="center"/>
    </xf>
    <xf numFmtId="44" fontId="16" fillId="2" borderId="8" xfId="0" applyNumberFormat="1" applyFont="1" applyFill="1" applyBorder="1" applyAlignment="1">
      <alignment horizontal="center" vertical="center"/>
    </xf>
    <xf numFmtId="0" fontId="16" fillId="0" borderId="7" xfId="0" applyFont="1" applyBorder="1" applyAlignment="1">
      <alignment vertical="center"/>
    </xf>
    <xf numFmtId="0" fontId="16" fillId="0" borderId="0" xfId="0" applyFont="1" applyAlignment="1">
      <alignment horizontal="center" vertical="center"/>
    </xf>
    <xf numFmtId="166" fontId="16" fillId="0" borderId="0" xfId="0" applyNumberFormat="1" applyFont="1" applyAlignment="1">
      <alignment horizontal="center" vertical="center"/>
    </xf>
    <xf numFmtId="44" fontId="16" fillId="0" borderId="8" xfId="0" applyNumberFormat="1" applyFont="1" applyBorder="1" applyAlignment="1">
      <alignment horizontal="center" vertical="center"/>
    </xf>
    <xf numFmtId="0" fontId="21" fillId="2" borderId="7" xfId="0" applyFont="1" applyFill="1" applyBorder="1"/>
    <xf numFmtId="0" fontId="21" fillId="2" borderId="0" xfId="0" applyFont="1" applyFill="1"/>
    <xf numFmtId="0" fontId="21" fillId="2" borderId="8" xfId="0" applyFont="1" applyFill="1" applyBorder="1"/>
    <xf numFmtId="0" fontId="15" fillId="0" borderId="7" xfId="0" applyFont="1" applyBorder="1"/>
    <xf numFmtId="0" fontId="15" fillId="0" borderId="0" xfId="0" applyFont="1"/>
    <xf numFmtId="0" fontId="21" fillId="0" borderId="0" xfId="0" applyFont="1"/>
    <xf numFmtId="0" fontId="21" fillId="0" borderId="8" xfId="0" applyFont="1" applyBorder="1"/>
    <xf numFmtId="0" fontId="21" fillId="0" borderId="7" xfId="0" applyFont="1" applyBorder="1"/>
    <xf numFmtId="0" fontId="16" fillId="2" borderId="7" xfId="0" applyFont="1" applyFill="1" applyBorder="1"/>
    <xf numFmtId="0" fontId="16" fillId="2" borderId="0" xfId="0" applyFont="1" applyFill="1"/>
    <xf numFmtId="0" fontId="34" fillId="0" borderId="7" xfId="0" applyFont="1" applyBorder="1"/>
    <xf numFmtId="0" fontId="34" fillId="0" borderId="0" xfId="0" applyFont="1"/>
    <xf numFmtId="0" fontId="34" fillId="3" borderId="7" xfId="0" applyFont="1" applyFill="1" applyBorder="1"/>
    <xf numFmtId="0" fontId="34" fillId="3" borderId="0" xfId="0" applyFont="1" applyFill="1"/>
    <xf numFmtId="166" fontId="34" fillId="3" borderId="0" xfId="1" applyNumberFormat="1" applyFont="1" applyFill="1" applyBorder="1"/>
    <xf numFmtId="44" fontId="34" fillId="3" borderId="0" xfId="1" applyFont="1" applyFill="1" applyBorder="1"/>
    <xf numFmtId="44" fontId="34" fillId="0" borderId="0" xfId="0" applyNumberFormat="1" applyFont="1"/>
    <xf numFmtId="0" fontId="35" fillId="0" borderId="8" xfId="0" applyFont="1" applyBorder="1"/>
    <xf numFmtId="44" fontId="16" fillId="2" borderId="0" xfId="0" applyNumberFormat="1" applyFont="1" applyFill="1" applyAlignment="1">
      <alignment horizontal="center"/>
    </xf>
    <xf numFmtId="166" fontId="34" fillId="3" borderId="0" xfId="0" applyNumberFormat="1" applyFont="1" applyFill="1"/>
    <xf numFmtId="44" fontId="34" fillId="3" borderId="0" xfId="0" applyNumberFormat="1" applyFont="1" applyFill="1"/>
    <xf numFmtId="9" fontId="35" fillId="3" borderId="8" xfId="2" applyFont="1" applyFill="1" applyBorder="1"/>
    <xf numFmtId="0" fontId="16" fillId="2" borderId="9" xfId="0" applyFont="1" applyFill="1" applyBorder="1"/>
    <xf numFmtId="9" fontId="16" fillId="2" borderId="11" xfId="2" applyFont="1" applyFill="1" applyBorder="1" applyAlignment="1">
      <alignment horizontal="center"/>
    </xf>
    <xf numFmtId="2" fontId="16" fillId="2" borderId="11" xfId="2" applyNumberFormat="1" applyFont="1" applyFill="1" applyBorder="1" applyAlignment="1">
      <alignment horizontal="center"/>
    </xf>
    <xf numFmtId="166" fontId="16" fillId="2" borderId="10" xfId="1" applyNumberFormat="1" applyFont="1" applyFill="1" applyBorder="1" applyAlignment="1">
      <alignment horizontal="right"/>
    </xf>
    <xf numFmtId="166" fontId="16" fillId="2" borderId="0" xfId="0" applyNumberFormat="1" applyFont="1" applyFill="1"/>
    <xf numFmtId="44" fontId="16" fillId="2" borderId="0" xfId="0" applyNumberFormat="1" applyFont="1" applyFill="1"/>
    <xf numFmtId="166" fontId="15" fillId="0" borderId="0" xfId="1" applyNumberFormat="1" applyFont="1" applyBorder="1"/>
    <xf numFmtId="44" fontId="15" fillId="0" borderId="0" xfId="1" applyFont="1" applyBorder="1"/>
    <xf numFmtId="166" fontId="15" fillId="0" borderId="0" xfId="1" applyNumberFormat="1" applyFont="1" applyFill="1" applyBorder="1" applyAlignment="1">
      <alignment horizontal="center"/>
    </xf>
    <xf numFmtId="44" fontId="15" fillId="0" borderId="0" xfId="0" applyNumberFormat="1" applyFont="1" applyAlignment="1">
      <alignment horizontal="center"/>
    </xf>
    <xf numFmtId="44" fontId="16" fillId="2" borderId="10" xfId="1" applyFont="1" applyFill="1" applyBorder="1" applyAlignment="1">
      <alignment horizontal="right"/>
    </xf>
    <xf numFmtId="0" fontId="27" fillId="4" borderId="0" xfId="0" applyFont="1" applyFill="1"/>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31" xfId="0" applyFont="1" applyBorder="1" applyAlignment="1">
      <alignment horizontal="center" vertical="center"/>
    </xf>
    <xf numFmtId="0" fontId="11" fillId="0" borderId="0" xfId="0" applyFont="1" applyAlignment="1">
      <alignment vertical="center"/>
    </xf>
    <xf numFmtId="0" fontId="11" fillId="0" borderId="8" xfId="0" applyFont="1" applyBorder="1" applyAlignment="1">
      <alignment vertical="center"/>
    </xf>
    <xf numFmtId="9" fontId="17" fillId="5" borderId="2" xfId="0" applyNumberFormat="1" applyFont="1" applyFill="1" applyBorder="1"/>
    <xf numFmtId="9" fontId="17" fillId="5" borderId="2" xfId="2" applyFont="1" applyFill="1" applyBorder="1"/>
    <xf numFmtId="0" fontId="17" fillId="6" borderId="1" xfId="0" applyFont="1" applyFill="1" applyBorder="1" applyProtection="1">
      <protection locked="0"/>
    </xf>
    <xf numFmtId="164" fontId="17" fillId="6" borderId="1" xfId="2" applyNumberFormat="1" applyFont="1" applyFill="1" applyBorder="1" applyProtection="1">
      <protection locked="0"/>
    </xf>
    <xf numFmtId="164" fontId="17" fillId="6" borderId="3" xfId="2" applyNumberFormat="1" applyFont="1" applyFill="1" applyBorder="1" applyProtection="1">
      <protection locked="0"/>
    </xf>
    <xf numFmtId="9" fontId="17" fillId="6" borderId="1" xfId="2" applyFont="1" applyFill="1" applyBorder="1" applyProtection="1">
      <protection locked="0"/>
    </xf>
    <xf numFmtId="166" fontId="15" fillId="6" borderId="1" xfId="0" applyNumberFormat="1" applyFont="1" applyFill="1" applyBorder="1" applyAlignment="1" applyProtection="1">
      <alignment horizontal="center"/>
      <protection locked="0"/>
    </xf>
    <xf numFmtId="0" fontId="15" fillId="6" borderId="1" xfId="0" applyFont="1" applyFill="1" applyBorder="1" applyAlignment="1" applyProtection="1">
      <alignment horizontal="center"/>
      <protection locked="0"/>
    </xf>
    <xf numFmtId="1" fontId="15" fillId="6" borderId="1" xfId="0" applyNumberFormat="1" applyFont="1" applyFill="1" applyBorder="1" applyAlignment="1" applyProtection="1">
      <alignment horizontal="center"/>
      <protection locked="0"/>
    </xf>
    <xf numFmtId="44" fontId="15" fillId="6" borderId="1" xfId="1" applyFont="1" applyFill="1" applyBorder="1" applyAlignment="1" applyProtection="1">
      <alignment horizontal="center"/>
      <protection locked="0"/>
    </xf>
    <xf numFmtId="2" fontId="15" fillId="6" borderId="1" xfId="0" applyNumberFormat="1" applyFont="1" applyFill="1" applyBorder="1" applyAlignment="1" applyProtection="1">
      <alignment horizontal="center"/>
      <protection locked="0"/>
    </xf>
    <xf numFmtId="166" fontId="15" fillId="6" borderId="1" xfId="1" applyNumberFormat="1" applyFont="1" applyFill="1" applyBorder="1" applyAlignment="1" applyProtection="1">
      <alignment horizontal="center"/>
      <protection locked="0"/>
    </xf>
    <xf numFmtId="167" fontId="15" fillId="6" borderId="1" xfId="1" applyNumberFormat="1" applyFont="1" applyFill="1" applyBorder="1" applyAlignment="1" applyProtection="1">
      <alignment horizontal="center"/>
      <protection locked="0"/>
    </xf>
    <xf numFmtId="165" fontId="15" fillId="6" borderId="1" xfId="0" applyNumberFormat="1" applyFont="1" applyFill="1" applyBorder="1" applyAlignment="1" applyProtection="1">
      <alignment horizontal="center"/>
      <protection locked="0"/>
    </xf>
    <xf numFmtId="0" fontId="15" fillId="6" borderId="30" xfId="0" applyFont="1" applyFill="1" applyBorder="1" applyProtection="1">
      <protection locked="0"/>
    </xf>
    <xf numFmtId="0" fontId="21" fillId="6" borderId="31" xfId="0" applyFont="1" applyFill="1" applyBorder="1" applyProtection="1">
      <protection locked="0"/>
    </xf>
    <xf numFmtId="0" fontId="21" fillId="6" borderId="7" xfId="0" applyFont="1" applyFill="1" applyBorder="1"/>
    <xf numFmtId="0" fontId="21" fillId="6" borderId="0" xfId="0" applyFont="1" applyFill="1"/>
    <xf numFmtId="0" fontId="21" fillId="6" borderId="8" xfId="0" applyFont="1" applyFill="1" applyBorder="1"/>
    <xf numFmtId="0" fontId="14" fillId="6" borderId="1" xfId="0" applyFont="1" applyFill="1" applyBorder="1" applyAlignment="1" applyProtection="1">
      <alignment horizontal="center"/>
      <protection locked="0"/>
    </xf>
    <xf numFmtId="44" fontId="14" fillId="6" borderId="1" xfId="1" applyFont="1" applyFill="1" applyBorder="1" applyAlignment="1" applyProtection="1">
      <alignment horizontal="center"/>
      <protection locked="0"/>
    </xf>
    <xf numFmtId="166" fontId="14" fillId="6" borderId="1" xfId="1" applyNumberFormat="1" applyFont="1" applyFill="1" applyBorder="1" applyAlignment="1" applyProtection="1">
      <alignment horizontal="center"/>
      <protection locked="0"/>
    </xf>
    <xf numFmtId="0" fontId="14" fillId="6" borderId="16" xfId="0" applyFont="1" applyFill="1" applyBorder="1" applyProtection="1">
      <protection locked="0"/>
    </xf>
    <xf numFmtId="1" fontId="14" fillId="6" borderId="1" xfId="0" applyNumberFormat="1" applyFont="1" applyFill="1" applyBorder="1" applyAlignment="1" applyProtection="1">
      <alignment horizontal="center"/>
      <protection locked="0"/>
    </xf>
    <xf numFmtId="0" fontId="15" fillId="6" borderId="22" xfId="0" applyFont="1" applyFill="1" applyBorder="1" applyAlignment="1" applyProtection="1">
      <alignment horizontal="center"/>
      <protection locked="0"/>
    </xf>
    <xf numFmtId="0" fontId="15" fillId="6" borderId="19" xfId="0" applyFont="1" applyFill="1" applyBorder="1" applyAlignment="1" applyProtection="1">
      <alignment horizontal="center"/>
      <protection locked="0"/>
    </xf>
    <xf numFmtId="44" fontId="15" fillId="6" borderId="20" xfId="1" applyFont="1" applyFill="1" applyBorder="1" applyAlignment="1" applyProtection="1">
      <alignment horizontal="center"/>
      <protection locked="0"/>
    </xf>
    <xf numFmtId="166" fontId="15" fillId="6" borderId="21" xfId="1" applyNumberFormat="1" applyFont="1" applyFill="1" applyBorder="1" applyAlignment="1" applyProtection="1">
      <alignment horizontal="center"/>
      <protection locked="0"/>
    </xf>
    <xf numFmtId="166" fontId="15" fillId="6" borderId="25" xfId="1" applyNumberFormat="1" applyFont="1" applyFill="1" applyBorder="1" applyAlignment="1" applyProtection="1">
      <alignment horizontal="center"/>
      <protection locked="0"/>
    </xf>
    <xf numFmtId="0" fontId="15" fillId="6" borderId="38" xfId="0" applyFont="1" applyFill="1" applyBorder="1" applyAlignment="1" applyProtection="1">
      <alignment horizontal="center"/>
      <protection locked="0"/>
    </xf>
    <xf numFmtId="166" fontId="15" fillId="6" borderId="38" xfId="1" applyNumberFormat="1" applyFont="1" applyFill="1" applyBorder="1" applyAlignment="1" applyProtection="1">
      <alignment horizontal="center"/>
      <protection locked="0"/>
    </xf>
    <xf numFmtId="166" fontId="15" fillId="6" borderId="3" xfId="1" applyNumberFormat="1" applyFont="1" applyFill="1" applyBorder="1" applyAlignment="1" applyProtection="1">
      <alignment horizontal="center"/>
      <protection locked="0"/>
    </xf>
    <xf numFmtId="0" fontId="15" fillId="6" borderId="7" xfId="0" applyFont="1" applyFill="1" applyBorder="1"/>
    <xf numFmtId="0" fontId="15" fillId="6" borderId="0" xfId="0" applyFont="1" applyFill="1"/>
    <xf numFmtId="166" fontId="15" fillId="6" borderId="0" xfId="0" applyNumberFormat="1" applyFont="1" applyFill="1"/>
    <xf numFmtId="44" fontId="15" fillId="6" borderId="0" xfId="0" applyNumberFormat="1" applyFont="1" applyFill="1"/>
    <xf numFmtId="0" fontId="15" fillId="6" borderId="8" xfId="0" applyFont="1" applyFill="1" applyBorder="1"/>
    <xf numFmtId="2" fontId="15" fillId="6" borderId="0" xfId="0" applyNumberFormat="1" applyFont="1" applyFill="1"/>
    <xf numFmtId="2" fontId="15" fillId="6" borderId="8" xfId="0" applyNumberFormat="1" applyFont="1" applyFill="1" applyBorder="1"/>
    <xf numFmtId="0" fontId="15" fillId="6" borderId="18" xfId="0" applyFont="1" applyFill="1" applyBorder="1" applyProtection="1">
      <protection locked="0"/>
    </xf>
    <xf numFmtId="0" fontId="6" fillId="6" borderId="19" xfId="0" applyFont="1" applyFill="1" applyBorder="1" applyProtection="1">
      <protection locked="0"/>
    </xf>
    <xf numFmtId="0" fontId="7" fillId="6" borderId="7" xfId="0" applyFont="1" applyFill="1" applyBorder="1" applyAlignment="1">
      <alignment horizontal="center"/>
    </xf>
    <xf numFmtId="0" fontId="0" fillId="6" borderId="0" xfId="0" applyFill="1" applyAlignment="1">
      <alignment horizontal="center"/>
    </xf>
    <xf numFmtId="0" fontId="7" fillId="6" borderId="34" xfId="0" applyFont="1" applyFill="1" applyBorder="1" applyAlignment="1">
      <alignment horizontal="center"/>
    </xf>
    <xf numFmtId="0" fontId="0" fillId="6" borderId="35" xfId="0" applyFill="1" applyBorder="1" applyAlignment="1">
      <alignment horizontal="center"/>
    </xf>
    <xf numFmtId="0" fontId="10" fillId="6" borderId="9" xfId="0" applyFont="1" applyFill="1" applyBorder="1" applyAlignment="1">
      <alignment horizontal="center" vertical="top"/>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0" fillId="0" borderId="7" xfId="0" applyFont="1" applyBorder="1" applyAlignment="1">
      <alignment horizontal="center"/>
    </xf>
    <xf numFmtId="0" fontId="10" fillId="0" borderId="0" xfId="0" applyFont="1" applyAlignment="1">
      <alignment horizontal="center"/>
    </xf>
    <xf numFmtId="0" fontId="10" fillId="0" borderId="8" xfId="0" applyFont="1" applyBorder="1" applyAlignment="1">
      <alignment horizontal="center"/>
    </xf>
    <xf numFmtId="0" fontId="0" fillId="0" borderId="0" xfId="0"/>
    <xf numFmtId="0" fontId="0" fillId="0" borderId="8" xfId="0" applyBorder="1"/>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0" xfId="0" applyFont="1" applyFill="1" applyBorder="1" applyAlignment="1">
      <alignment vertical="center"/>
    </xf>
    <xf numFmtId="0" fontId="11" fillId="2" borderId="11" xfId="0" applyFont="1" applyFill="1" applyBorder="1" applyAlignment="1">
      <alignment vertical="center"/>
    </xf>
    <xf numFmtId="49" fontId="10" fillId="6" borderId="4" xfId="0" applyNumberFormat="1" applyFont="1" applyFill="1" applyBorder="1" applyAlignment="1">
      <alignment horizontal="center"/>
    </xf>
    <xf numFmtId="49" fontId="10" fillId="6" borderId="5" xfId="0" applyNumberFormat="1" applyFont="1" applyFill="1" applyBorder="1" applyAlignment="1">
      <alignment horizontal="center"/>
    </xf>
    <xf numFmtId="49" fontId="10" fillId="6" borderId="6" xfId="0" applyNumberFormat="1" applyFont="1" applyFill="1" applyBorder="1" applyAlignment="1">
      <alignment horizontal="center"/>
    </xf>
    <xf numFmtId="0" fontId="0" fillId="2" borderId="4" xfId="0" applyFill="1" applyBorder="1"/>
    <xf numFmtId="0" fontId="0" fillId="0" borderId="5" xfId="0" applyBorder="1"/>
    <xf numFmtId="0" fontId="10" fillId="6" borderId="7" xfId="0" applyFont="1" applyFill="1" applyBorder="1" applyAlignment="1">
      <alignment horizontal="center"/>
    </xf>
    <xf numFmtId="0" fontId="10" fillId="6" borderId="0" xfId="0" applyFont="1" applyFill="1" applyAlignment="1">
      <alignment horizontal="center"/>
    </xf>
    <xf numFmtId="0" fontId="10" fillId="6" borderId="8" xfId="0" applyFont="1" applyFill="1" applyBorder="1" applyAlignment="1">
      <alignment horizontal="center"/>
    </xf>
    <xf numFmtId="0" fontId="10" fillId="6" borderId="10" xfId="0" applyFont="1" applyFill="1" applyBorder="1" applyAlignment="1">
      <alignment horizontal="center" vertical="top"/>
    </xf>
    <xf numFmtId="0" fontId="10" fillId="6" borderId="11" xfId="0" applyFont="1" applyFill="1" applyBorder="1" applyAlignment="1">
      <alignment horizontal="center" vertical="top"/>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3" xfId="0" applyFont="1" applyFill="1" applyBorder="1" applyAlignment="1">
      <alignment vertical="center"/>
    </xf>
    <xf numFmtId="0" fontId="11" fillId="2" borderId="14" xfId="0" applyFont="1" applyFill="1" applyBorder="1" applyAlignment="1">
      <alignment vertical="center"/>
    </xf>
    <xf numFmtId="0" fontId="23" fillId="0" borderId="0" xfId="0" applyFont="1" applyAlignment="1">
      <alignment horizontal="left"/>
    </xf>
    <xf numFmtId="0" fontId="24" fillId="0" borderId="0" xfId="0" applyFont="1"/>
    <xf numFmtId="0" fontId="0" fillId="0" borderId="0" xfId="0" applyAlignment="1">
      <alignment horizontal="center" vertical="center" wrapText="1"/>
    </xf>
    <xf numFmtId="0" fontId="0" fillId="0" borderId="6" xfId="0" applyBorder="1"/>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5" fillId="6" borderId="18" xfId="0" applyFont="1" applyFill="1" applyBorder="1" applyProtection="1">
      <protection locked="0"/>
    </xf>
    <xf numFmtId="0" fontId="6" fillId="6" borderId="19" xfId="0" applyFont="1" applyFill="1" applyBorder="1" applyProtection="1">
      <protection locked="0"/>
    </xf>
    <xf numFmtId="0" fontId="0" fillId="6" borderId="20" xfId="0" applyFill="1" applyBorder="1"/>
    <xf numFmtId="0" fontId="15" fillId="0" borderId="18" xfId="0" applyFont="1" applyBorder="1"/>
    <xf numFmtId="0" fontId="21" fillId="0" borderId="20" xfId="0" applyFont="1" applyBorder="1"/>
    <xf numFmtId="0" fontId="14" fillId="6" borderId="18" xfId="0" applyFont="1" applyFill="1" applyBorder="1" applyProtection="1">
      <protection locked="0"/>
    </xf>
    <xf numFmtId="0" fontId="0" fillId="6" borderId="19" xfId="0" applyFill="1" applyBorder="1" applyProtection="1">
      <protection locked="0"/>
    </xf>
    <xf numFmtId="0" fontId="0" fillId="6" borderId="20" xfId="0" applyFill="1" applyBorder="1" applyProtection="1">
      <protection locked="0"/>
    </xf>
    <xf numFmtId="49" fontId="14" fillId="0" borderId="18" xfId="0" applyNumberFormat="1" applyFont="1" applyBorder="1"/>
    <xf numFmtId="49" fontId="0" fillId="0" borderId="19" xfId="0" applyNumberFormat="1" applyBorder="1"/>
    <xf numFmtId="49" fontId="0" fillId="0" borderId="20" xfId="0" applyNumberFormat="1" applyBorder="1"/>
    <xf numFmtId="0" fontId="15" fillId="6" borderId="12" xfId="0" applyFont="1" applyFill="1" applyBorder="1" applyProtection="1">
      <protection locked="0"/>
    </xf>
    <xf numFmtId="0" fontId="6" fillId="6" borderId="13" xfId="0" applyFont="1" applyFill="1" applyBorder="1" applyProtection="1">
      <protection locked="0"/>
    </xf>
    <xf numFmtId="0" fontId="6" fillId="6" borderId="24" xfId="0" applyFont="1" applyFill="1" applyBorder="1" applyProtection="1">
      <protection locked="0"/>
    </xf>
    <xf numFmtId="0" fontId="6" fillId="0" borderId="19" xfId="0" applyFont="1" applyBorder="1"/>
    <xf numFmtId="0" fontId="6" fillId="0" borderId="20" xfId="0" applyFont="1" applyBorder="1"/>
    <xf numFmtId="0" fontId="15" fillId="6" borderId="16" xfId="0" applyFont="1" applyFill="1" applyBorder="1" applyProtection="1">
      <protection locked="0"/>
    </xf>
    <xf numFmtId="0" fontId="15" fillId="6" borderId="1" xfId="0" applyFont="1" applyFill="1" applyBorder="1" applyProtection="1">
      <protection locked="0"/>
    </xf>
    <xf numFmtId="0" fontId="15" fillId="0" borderId="16" xfId="0" applyFont="1" applyBorder="1"/>
    <xf numFmtId="0" fontId="15" fillId="0" borderId="1" xfId="0" applyFont="1" applyBorder="1"/>
    <xf numFmtId="0" fontId="15" fillId="0" borderId="19" xfId="0" applyFont="1" applyBorder="1"/>
    <xf numFmtId="0" fontId="15" fillId="0" borderId="20" xfId="0" applyFont="1" applyBorder="1"/>
    <xf numFmtId="0" fontId="15" fillId="0" borderId="10" xfId="0" applyFont="1" applyBorder="1" applyAlignment="1">
      <alignment horizontal="center"/>
    </xf>
    <xf numFmtId="9" fontId="16" fillId="2" borderId="10" xfId="2" applyFont="1" applyFill="1" applyBorder="1" applyAlignment="1">
      <alignment horizontal="center"/>
    </xf>
    <xf numFmtId="0" fontId="32" fillId="2" borderId="7" xfId="0" applyFont="1" applyFill="1" applyBorder="1" applyAlignment="1">
      <alignment horizontal="center"/>
    </xf>
    <xf numFmtId="0" fontId="32" fillId="2" borderId="0" xfId="0" applyFont="1" applyFill="1" applyAlignment="1">
      <alignment horizontal="center"/>
    </xf>
    <xf numFmtId="0" fontId="33" fillId="0" borderId="8" xfId="0" applyFont="1" applyBorder="1"/>
    <xf numFmtId="0" fontId="0" fillId="0" borderId="0" xfId="0" applyAlignment="1"/>
    <xf numFmtId="0" fontId="0" fillId="0" borderId="8" xfId="0" applyBorder="1" applyAlignment="1"/>
    <xf numFmtId="0" fontId="0" fillId="0" borderId="35" xfId="0" applyBorder="1" applyAlignment="1"/>
    <xf numFmtId="0" fontId="0" fillId="0" borderId="36" xfId="0" applyBorder="1" applyAlignment="1"/>
    <xf numFmtId="0" fontId="0" fillId="4" borderId="0" xfId="0" applyFill="1"/>
    <xf numFmtId="0" fontId="5" fillId="4" borderId="0" xfId="0" applyFont="1" applyFill="1"/>
    <xf numFmtId="0" fontId="26" fillId="4" borderId="0" xfId="0" applyFont="1" applyFill="1"/>
    <xf numFmtId="0" fontId="6" fillId="4" borderId="0" xfId="0" applyFont="1" applyFill="1"/>
    <xf numFmtId="10" fontId="16" fillId="2" borderId="0" xfId="2" applyNumberFormat="1" applyFont="1" applyFill="1" applyBorder="1" applyAlignment="1">
      <alignment horizontal="center" vertical="center"/>
    </xf>
    <xf numFmtId="10" fontId="15" fillId="0" borderId="0" xfId="0" applyNumberFormat="1" applyFont="1" applyAlignment="1">
      <alignment horizontal="center" vertical="center"/>
    </xf>
    <xf numFmtId="165" fontId="16" fillId="2" borderId="10" xfId="0" applyNumberFormat="1" applyFont="1" applyFill="1" applyBorder="1" applyAlignment="1">
      <alignment horizontal="center"/>
    </xf>
    <xf numFmtId="165" fontId="15" fillId="0" borderId="10" xfId="0" applyNumberFormat="1" applyFont="1" applyBorder="1" applyAlignment="1">
      <alignment horizontal="center"/>
    </xf>
    <xf numFmtId="0" fontId="37" fillId="2" borderId="5" xfId="0" applyFont="1" applyFill="1"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0" xfId="0" applyAlignment="1">
      <alignment horizontal="center" vertical="center"/>
    </xf>
    <xf numFmtId="0" fontId="0" fillId="0" borderId="8" xfId="0" applyBorder="1" applyAlignment="1">
      <alignment horizontal="center" vertical="center"/>
    </xf>
    <xf numFmtId="0" fontId="38" fillId="6" borderId="4" xfId="0" applyFont="1" applyFill="1" applyBorder="1" applyAlignment="1">
      <alignment horizontal="center" vertical="center"/>
    </xf>
    <xf numFmtId="0" fontId="39" fillId="6" borderId="5" xfId="0" applyFont="1" applyFill="1" applyBorder="1" applyAlignment="1">
      <alignment horizontal="center" vertical="center"/>
    </xf>
    <xf numFmtId="0" fontId="39" fillId="6" borderId="6" xfId="0" applyFont="1" applyFill="1" applyBorder="1" applyAlignment="1">
      <alignment horizontal="center" vertical="center"/>
    </xf>
    <xf numFmtId="0" fontId="38" fillId="6" borderId="9" xfId="0" applyFont="1" applyFill="1" applyBorder="1" applyAlignment="1">
      <alignment horizontal="center" vertical="top"/>
    </xf>
    <xf numFmtId="0" fontId="39" fillId="6" borderId="10" xfId="0" applyFont="1" applyFill="1" applyBorder="1" applyAlignment="1">
      <alignment horizontal="center" vertical="top"/>
    </xf>
    <xf numFmtId="0" fontId="39" fillId="6" borderId="11" xfId="0" applyFont="1" applyFill="1" applyBorder="1" applyAlignment="1">
      <alignment horizontal="center" vertical="top"/>
    </xf>
    <xf numFmtId="0" fontId="40" fillId="0" borderId="7" xfId="0" applyFont="1" applyBorder="1" applyAlignment="1">
      <alignment horizontal="center"/>
    </xf>
    <xf numFmtId="0" fontId="41" fillId="0" borderId="0" xfId="0" applyFont="1" applyAlignment="1">
      <alignment horizontal="center"/>
    </xf>
    <xf numFmtId="0" fontId="41" fillId="0" borderId="8" xfId="0" applyFont="1" applyBorder="1" applyAlignment="1">
      <alignment horizontal="center"/>
    </xf>
    <xf numFmtId="0" fontId="40" fillId="0" borderId="7" xfId="0" applyFont="1" applyBorder="1" applyAlignment="1">
      <alignment horizontal="center" vertical="top"/>
    </xf>
    <xf numFmtId="0" fontId="41" fillId="0" borderId="0" xfId="0" applyFont="1" applyAlignment="1">
      <alignment horizontal="center" vertical="top"/>
    </xf>
    <xf numFmtId="0" fontId="41" fillId="0" borderId="8" xfId="0" applyFont="1" applyBorder="1" applyAlignment="1">
      <alignment horizontal="center" vertical="top"/>
    </xf>
    <xf numFmtId="0" fontId="15" fillId="6" borderId="18" xfId="0" applyFont="1" applyFill="1" applyBorder="1" applyAlignment="1" applyProtection="1">
      <protection locked="0"/>
    </xf>
    <xf numFmtId="0" fontId="0" fillId="0" borderId="19" xfId="0" applyBorder="1" applyAlignment="1"/>
    <xf numFmtId="0" fontId="0" fillId="0" borderId="20" xfId="0" applyBorder="1" applyAlignment="1"/>
    <xf numFmtId="0" fontId="15" fillId="6" borderId="30" xfId="0" applyFont="1" applyFill="1" applyBorder="1" applyAlignment="1" applyProtection="1">
      <protection locked="0"/>
    </xf>
    <xf numFmtId="0" fontId="0" fillId="0" borderId="31" xfId="0" applyBorder="1" applyAlignment="1"/>
    <xf numFmtId="0" fontId="0" fillId="0" borderId="43" xfId="0" applyBorder="1" applyAlignment="1"/>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4"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0" xfId="0" applyFont="1" applyFill="1" applyAlignment="1">
      <alignment horizontal="center" vertical="center"/>
    </xf>
    <xf numFmtId="0" fontId="20" fillId="6" borderId="8" xfId="0" applyFont="1" applyFill="1" applyBorder="1" applyAlignment="1">
      <alignment horizontal="center" vertical="center"/>
    </xf>
    <xf numFmtId="0" fontId="20" fillId="6" borderId="0" xfId="0" applyFont="1" applyFill="1" applyAlignment="1">
      <alignment vertical="center"/>
    </xf>
    <xf numFmtId="0" fontId="20" fillId="6" borderId="8" xfId="0" applyFont="1" applyFill="1" applyBorder="1" applyAlignment="1">
      <alignment vertical="center"/>
    </xf>
    <xf numFmtId="0" fontId="30" fillId="6" borderId="7" xfId="0" applyFont="1" applyFill="1" applyBorder="1" applyAlignment="1">
      <alignment horizontal="center" vertical="center"/>
    </xf>
    <xf numFmtId="0" fontId="30" fillId="6" borderId="0" xfId="0" applyFont="1" applyFill="1" applyAlignment="1">
      <alignment horizontal="center" vertical="center"/>
    </xf>
    <xf numFmtId="0" fontId="31" fillId="6" borderId="8" xfId="0" applyFont="1" applyFill="1" applyBorder="1" applyAlignment="1">
      <alignment vertical="center"/>
    </xf>
    <xf numFmtId="0" fontId="15" fillId="6" borderId="1" xfId="0" applyFont="1" applyFill="1" applyBorder="1" applyAlignment="1" applyProtection="1">
      <alignment horizontal="center" vertical="center"/>
      <protection locked="0"/>
    </xf>
    <xf numFmtId="164" fontId="15" fillId="0" borderId="8" xfId="2" applyNumberFormat="1" applyFont="1" applyBorder="1" applyAlignment="1">
      <alignment horizontal="center"/>
    </xf>
    <xf numFmtId="164" fontId="34" fillId="3" borderId="8" xfId="2" applyNumberFormat="1" applyFont="1" applyFill="1" applyBorder="1" applyAlignment="1">
      <alignment horizontal="center"/>
    </xf>
    <xf numFmtId="0" fontId="35" fillId="0" borderId="8" xfId="0" applyFont="1" applyBorder="1" applyAlignment="1">
      <alignment horizontal="center"/>
    </xf>
    <xf numFmtId="9" fontId="15" fillId="0" borderId="8" xfId="2" applyFont="1" applyFill="1" applyBorder="1" applyAlignment="1">
      <alignment horizontal="center"/>
    </xf>
    <xf numFmtId="9" fontId="15" fillId="0" borderId="8" xfId="2" applyFont="1" applyBorder="1" applyAlignment="1">
      <alignment horizontal="center"/>
    </xf>
    <xf numFmtId="0" fontId="16" fillId="2" borderId="8" xfId="0" applyFont="1" applyFill="1" applyBorder="1" applyAlignment="1">
      <alignment horizontal="center" vertical="center"/>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625497</xdr:colOff>
      <xdr:row>8</xdr:row>
      <xdr:rowOff>28575</xdr:rowOff>
    </xdr:from>
    <xdr:to>
      <xdr:col>8</xdr:col>
      <xdr:colOff>466724</xdr:colOff>
      <xdr:row>17</xdr:row>
      <xdr:rowOff>69623</xdr:rowOff>
    </xdr:to>
    <xdr:pic>
      <xdr:nvPicPr>
        <xdr:cNvPr id="7" name="Picture 6">
          <a:extLst>
            <a:ext uri="{FF2B5EF4-FFF2-40B4-BE49-F238E27FC236}">
              <a16:creationId xmlns:a16="http://schemas.microsoft.com/office/drawing/2014/main" id="{0B8C9FD0-EB20-B460-0CD9-CB0EA15D99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4025922" y="2419350"/>
          <a:ext cx="2031977" cy="2136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showGridLines="0" tabSelected="1" workbookViewId="0">
      <selection activeCell="B24" sqref="B24:K24"/>
    </sheetView>
  </sheetViews>
  <sheetFormatPr defaultRowHeight="15" x14ac:dyDescent="0.25"/>
  <cols>
    <col min="1" max="1" width="1.28515625" customWidth="1"/>
    <col min="2" max="2" width="10.85546875" customWidth="1"/>
    <col min="3" max="3" width="8.85546875" customWidth="1"/>
    <col min="5" max="5" width="20.85546875" customWidth="1"/>
    <col min="6" max="6" width="10.42578125" customWidth="1"/>
    <col min="8" max="8" width="13.28515625" customWidth="1"/>
    <col min="9" max="9" width="10.42578125" customWidth="1"/>
    <col min="10" max="10" width="11" customWidth="1"/>
    <col min="11" max="11" width="11.85546875" customWidth="1"/>
  </cols>
  <sheetData>
    <row r="1" spans="2:11" ht="8.25" customHeight="1" thickBot="1" x14ac:dyDescent="0.3"/>
    <row r="2" spans="2:11" ht="4.5" customHeight="1" x14ac:dyDescent="0.25">
      <c r="B2" s="11"/>
      <c r="C2" s="12"/>
      <c r="D2" s="12"/>
      <c r="E2" s="12"/>
      <c r="F2" s="12"/>
      <c r="G2" s="12"/>
      <c r="H2" s="272"/>
      <c r="I2" s="273"/>
      <c r="J2" s="273"/>
      <c r="K2" s="274"/>
    </row>
    <row r="3" spans="2:11" ht="51" customHeight="1" x14ac:dyDescent="0.9">
      <c r="B3" s="193" t="s">
        <v>131</v>
      </c>
      <c r="C3" s="194"/>
      <c r="D3" s="194"/>
      <c r="E3" s="194"/>
      <c r="F3" s="194"/>
      <c r="G3" s="194"/>
      <c r="H3" s="194"/>
      <c r="I3" s="260"/>
      <c r="J3" s="260"/>
      <c r="K3" s="261"/>
    </row>
    <row r="4" spans="2:11" ht="54" customHeight="1" x14ac:dyDescent="0.9">
      <c r="B4" s="195" t="s">
        <v>0</v>
      </c>
      <c r="C4" s="196"/>
      <c r="D4" s="196"/>
      <c r="E4" s="196"/>
      <c r="F4" s="196"/>
      <c r="G4" s="196"/>
      <c r="H4" s="196"/>
      <c r="I4" s="262"/>
      <c r="J4" s="262"/>
      <c r="K4" s="263"/>
    </row>
    <row r="5" spans="2:11" x14ac:dyDescent="0.25">
      <c r="B5" s="6"/>
      <c r="K5" s="7"/>
    </row>
    <row r="6" spans="2:11" ht="15.75" x14ac:dyDescent="0.25">
      <c r="B6" s="203" t="s">
        <v>119</v>
      </c>
      <c r="C6" s="204"/>
      <c r="D6" s="204"/>
      <c r="E6" s="204"/>
      <c r="F6" s="204"/>
      <c r="G6" s="204"/>
      <c r="H6" s="204"/>
      <c r="I6" s="204"/>
      <c r="J6" s="204"/>
      <c r="K6" s="205"/>
    </row>
    <row r="7" spans="2:11" ht="15.75" x14ac:dyDescent="0.25">
      <c r="B7" s="203" t="s">
        <v>120</v>
      </c>
      <c r="C7" s="204"/>
      <c r="D7" s="204"/>
      <c r="E7" s="204"/>
      <c r="F7" s="204"/>
      <c r="G7" s="204"/>
      <c r="H7" s="204"/>
      <c r="I7" s="204"/>
      <c r="J7" s="204"/>
      <c r="K7" s="205"/>
    </row>
    <row r="8" spans="2:11" ht="15.75" x14ac:dyDescent="0.25">
      <c r="B8" s="203" t="s">
        <v>121</v>
      </c>
      <c r="C8" s="206"/>
      <c r="D8" s="206"/>
      <c r="E8" s="206"/>
      <c r="F8" s="206"/>
      <c r="G8" s="206"/>
      <c r="H8" s="206"/>
      <c r="I8" s="206"/>
      <c r="J8" s="206"/>
      <c r="K8" s="207"/>
    </row>
    <row r="9" spans="2:11" x14ac:dyDescent="0.25">
      <c r="B9" s="6"/>
      <c r="K9" s="7"/>
    </row>
    <row r="10" spans="2:11" ht="18.75" x14ac:dyDescent="0.3">
      <c r="B10" s="6"/>
      <c r="D10" s="27" t="s">
        <v>44</v>
      </c>
      <c r="E10" s="28" t="s">
        <v>1</v>
      </c>
      <c r="K10" s="7"/>
    </row>
    <row r="11" spans="2:11" ht="18.75" x14ac:dyDescent="0.3">
      <c r="B11" s="6"/>
      <c r="D11" s="27" t="s">
        <v>45</v>
      </c>
      <c r="E11" s="28" t="s">
        <v>2</v>
      </c>
      <c r="K11" s="7"/>
    </row>
    <row r="12" spans="2:11" ht="18.75" x14ac:dyDescent="0.3">
      <c r="B12" s="6"/>
      <c r="D12" s="27" t="s">
        <v>46</v>
      </c>
      <c r="E12" s="28" t="s">
        <v>17</v>
      </c>
      <c r="K12" s="7"/>
    </row>
    <row r="13" spans="2:11" ht="18.75" x14ac:dyDescent="0.3">
      <c r="B13" s="6"/>
      <c r="D13" s="27" t="s">
        <v>47</v>
      </c>
      <c r="E13" s="28" t="s">
        <v>51</v>
      </c>
      <c r="K13" s="7"/>
    </row>
    <row r="14" spans="2:11" ht="18.75" x14ac:dyDescent="0.3">
      <c r="B14" s="6"/>
      <c r="D14" s="27" t="s">
        <v>48</v>
      </c>
      <c r="E14" s="28" t="s">
        <v>3</v>
      </c>
      <c r="K14" s="7"/>
    </row>
    <row r="15" spans="2:11" ht="18.75" x14ac:dyDescent="0.3">
      <c r="B15" s="6"/>
      <c r="D15" s="27" t="s">
        <v>49</v>
      </c>
      <c r="E15" s="28" t="s">
        <v>53</v>
      </c>
      <c r="K15" s="7"/>
    </row>
    <row r="16" spans="2:11" ht="18.75" x14ac:dyDescent="0.3">
      <c r="B16" s="6"/>
      <c r="D16" s="27" t="s">
        <v>50</v>
      </c>
      <c r="E16" s="28" t="s">
        <v>52</v>
      </c>
      <c r="K16" s="7"/>
    </row>
    <row r="17" spans="1:11" ht="18.75" x14ac:dyDescent="0.3">
      <c r="B17" s="6"/>
      <c r="D17" s="27"/>
      <c r="E17" s="28"/>
      <c r="K17" s="7"/>
    </row>
    <row r="18" spans="1:11" ht="15.75" x14ac:dyDescent="0.25">
      <c r="B18" s="198" t="s">
        <v>141</v>
      </c>
      <c r="C18" s="199"/>
      <c r="D18" s="199"/>
      <c r="E18" s="199"/>
      <c r="F18" s="199"/>
      <c r="G18" s="199"/>
      <c r="H18" s="199"/>
      <c r="I18" s="199"/>
      <c r="J18" s="199"/>
      <c r="K18" s="200"/>
    </row>
    <row r="19" spans="1:11" ht="15.75" x14ac:dyDescent="0.25">
      <c r="B19" s="198" t="s">
        <v>132</v>
      </c>
      <c r="C19" s="201"/>
      <c r="D19" s="201"/>
      <c r="E19" s="201"/>
      <c r="F19" s="201"/>
      <c r="G19" s="201"/>
      <c r="H19" s="201"/>
      <c r="I19" s="201"/>
      <c r="J19" s="201"/>
      <c r="K19" s="202"/>
    </row>
    <row r="20" spans="1:11" ht="15.75" x14ac:dyDescent="0.25">
      <c r="B20" s="198" t="s">
        <v>153</v>
      </c>
      <c r="C20" s="275"/>
      <c r="D20" s="275"/>
      <c r="E20" s="275"/>
      <c r="F20" s="275"/>
      <c r="G20" s="275"/>
      <c r="H20" s="275"/>
      <c r="I20" s="275"/>
      <c r="J20" s="275"/>
      <c r="K20" s="276"/>
    </row>
    <row r="21" spans="1:11" ht="15.75" x14ac:dyDescent="0.25">
      <c r="B21" s="59"/>
      <c r="C21" s="60"/>
      <c r="D21" s="60"/>
      <c r="E21" s="60"/>
      <c r="F21" s="60"/>
      <c r="G21" s="60"/>
      <c r="H21" s="60"/>
      <c r="I21" s="60"/>
      <c r="J21" s="60"/>
      <c r="K21" s="61"/>
    </row>
    <row r="22" spans="1:11" ht="4.5" customHeight="1" thickBot="1" x14ac:dyDescent="0.3">
      <c r="B22" s="3"/>
      <c r="C22" s="4"/>
      <c r="D22" s="4"/>
      <c r="E22" s="4"/>
      <c r="F22" s="4"/>
      <c r="G22" s="4"/>
      <c r="H22" s="4"/>
      <c r="I22" s="4"/>
      <c r="J22" s="4"/>
      <c r="K22" s="5"/>
    </row>
    <row r="23" spans="1:11" x14ac:dyDescent="0.25">
      <c r="B23" s="277" t="s">
        <v>138</v>
      </c>
      <c r="C23" s="278"/>
      <c r="D23" s="278"/>
      <c r="E23" s="278"/>
      <c r="F23" s="278"/>
      <c r="G23" s="278"/>
      <c r="H23" s="278"/>
      <c r="I23" s="278"/>
      <c r="J23" s="278"/>
      <c r="K23" s="279"/>
    </row>
    <row r="24" spans="1:11" ht="18.75" customHeight="1" thickBot="1" x14ac:dyDescent="0.3">
      <c r="B24" s="280" t="s">
        <v>139</v>
      </c>
      <c r="C24" s="281"/>
      <c r="D24" s="281"/>
      <c r="E24" s="281"/>
      <c r="F24" s="281"/>
      <c r="G24" s="281"/>
      <c r="H24" s="281"/>
      <c r="I24" s="281"/>
      <c r="J24" s="281"/>
      <c r="K24" s="282"/>
    </row>
    <row r="25" spans="1:11" ht="4.5" customHeight="1" thickBot="1" x14ac:dyDescent="0.3">
      <c r="B25" s="8"/>
      <c r="C25" s="9"/>
      <c r="D25" s="9"/>
      <c r="E25" s="9"/>
      <c r="F25" s="9"/>
      <c r="G25" s="9"/>
      <c r="H25" s="9"/>
      <c r="I25" s="9"/>
      <c r="J25" s="9"/>
      <c r="K25" s="10"/>
    </row>
    <row r="26" spans="1:11" x14ac:dyDescent="0.25">
      <c r="A26" s="58"/>
    </row>
    <row r="27" spans="1:11" x14ac:dyDescent="0.25">
      <c r="A27" s="58"/>
    </row>
  </sheetData>
  <sheetProtection algorithmName="SHA-512" hashValue="80gGrN3zZH5Y8rzDReyk58WelVgtyKnks4Oojzh3I3ZzgiVBaCT6oEMWjQHv7AcVQ2e1wfE7vAeqEd+Kgi/Pyg==" saltValue="IhAgOwmQboKaeso7QNQ9uw==" spinCount="100000" sheet="1" objects="1" scenarios="1"/>
  <mergeCells count="11">
    <mergeCell ref="H2:K2"/>
    <mergeCell ref="B20:K20"/>
    <mergeCell ref="B23:K23"/>
    <mergeCell ref="B24:K24"/>
    <mergeCell ref="B18:K18"/>
    <mergeCell ref="B19:K19"/>
    <mergeCell ref="B6:K6"/>
    <mergeCell ref="B7:K7"/>
    <mergeCell ref="B8:K8"/>
    <mergeCell ref="B3:K3"/>
    <mergeCell ref="B4:K4"/>
  </mergeCells>
  <hyperlinks>
    <hyperlink ref="E10" location="Assumptions!A1" display="Assumptions" xr:uid="{00000000-0004-0000-0000-000000000000}"/>
    <hyperlink ref="E11" location="Income!A1" display="Income" xr:uid="{00000000-0004-0000-0000-000001000000}"/>
    <hyperlink ref="E12" location="'Feed costs'!A1" display="Feed costs" xr:uid="{00000000-0004-0000-0000-000002000000}"/>
    <hyperlink ref="E13" location="Veterinary!A1" display="Veterinary costs" xr:uid="{00000000-0004-0000-0000-000003000000}"/>
    <hyperlink ref="E14" location="'Other Expenses'!A1" display="Other Expenses" xr:uid="{00000000-0004-0000-0000-000004000000}"/>
    <hyperlink ref="E15" location="Capital!A1" display="Capital investment" xr:uid="{00000000-0004-0000-0000-000005000000}"/>
    <hyperlink ref="E16" location="Summary!A1" display="Summary" xr:uid="{00000000-0004-0000-0000-000006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5"/>
  <sheetViews>
    <sheetView showGridLines="0" workbookViewId="0"/>
  </sheetViews>
  <sheetFormatPr defaultRowHeight="15" x14ac:dyDescent="0.25"/>
  <cols>
    <col min="1" max="1" width="2.28515625" customWidth="1"/>
    <col min="2" max="2" width="12.85546875" customWidth="1"/>
    <col min="4" max="4" width="11" customWidth="1"/>
    <col min="5" max="5" width="3.28515625" customWidth="1"/>
    <col min="6" max="6" width="13.7109375" customWidth="1"/>
    <col min="12" max="12" width="14.85546875" customWidth="1"/>
    <col min="13" max="13" width="1.7109375" customWidth="1"/>
  </cols>
  <sheetData>
    <row r="1" spans="2:12" ht="12" customHeight="1" thickBot="1" x14ac:dyDescent="0.3"/>
    <row r="2" spans="2:12" x14ac:dyDescent="0.25">
      <c r="B2" s="215"/>
      <c r="C2" s="216"/>
      <c r="D2" s="216"/>
      <c r="E2" s="216"/>
      <c r="F2" s="216"/>
      <c r="G2" s="216"/>
      <c r="H2" s="216"/>
      <c r="I2" s="216"/>
      <c r="J2" s="216"/>
      <c r="K2" s="216"/>
      <c r="L2" s="2"/>
    </row>
    <row r="3" spans="2:12" ht="46.5" x14ac:dyDescent="0.25">
      <c r="B3" s="299" t="s">
        <v>133</v>
      </c>
      <c r="C3" s="300"/>
      <c r="D3" s="300"/>
      <c r="E3" s="300"/>
      <c r="F3" s="300"/>
      <c r="G3" s="300"/>
      <c r="H3" s="300"/>
      <c r="I3" s="300"/>
      <c r="J3" s="302"/>
      <c r="K3" s="302"/>
      <c r="L3" s="303"/>
    </row>
    <row r="4" spans="2:12" ht="25.5" customHeight="1" thickBot="1" x14ac:dyDescent="0.3">
      <c r="B4" s="222" t="s">
        <v>159</v>
      </c>
      <c r="C4" s="223"/>
      <c r="D4" s="223"/>
      <c r="E4" s="223"/>
      <c r="F4" s="223"/>
      <c r="G4" s="223"/>
      <c r="H4" s="223"/>
      <c r="I4" s="223"/>
      <c r="J4" s="224"/>
      <c r="K4" s="224"/>
      <c r="L4" s="225"/>
    </row>
    <row r="5" spans="2:12" ht="11.25" customHeight="1" x14ac:dyDescent="0.25">
      <c r="B5" s="147"/>
      <c r="C5" s="148"/>
      <c r="D5" s="149"/>
      <c r="E5" s="148"/>
      <c r="F5" s="148"/>
      <c r="G5" s="148"/>
      <c r="H5" s="148"/>
      <c r="I5" s="148"/>
      <c r="J5" s="150"/>
      <c r="K5" s="150"/>
      <c r="L5" s="151"/>
    </row>
    <row r="6" spans="2:12" ht="18.75" x14ac:dyDescent="0.3">
      <c r="B6" s="29"/>
      <c r="C6" s="30"/>
      <c r="D6" s="154">
        <v>50</v>
      </c>
      <c r="E6" s="30"/>
      <c r="F6" s="30" t="s">
        <v>94</v>
      </c>
      <c r="G6" s="30"/>
      <c r="H6" s="30"/>
      <c r="I6" s="30"/>
      <c r="J6" s="31"/>
      <c r="K6" s="31"/>
      <c r="L6" s="32"/>
    </row>
    <row r="7" spans="2:12" ht="18.75" x14ac:dyDescent="0.3">
      <c r="B7" s="29"/>
      <c r="C7" s="30"/>
      <c r="D7" s="154">
        <v>2</v>
      </c>
      <c r="E7" s="30"/>
      <c r="F7" s="30" t="s">
        <v>95</v>
      </c>
      <c r="G7" s="30"/>
      <c r="H7" s="30"/>
      <c r="I7" s="30"/>
      <c r="J7" s="31"/>
      <c r="K7" s="31"/>
      <c r="L7" s="32"/>
    </row>
    <row r="8" spans="2:12" ht="18.75" x14ac:dyDescent="0.3">
      <c r="B8" s="29"/>
      <c r="C8" s="30"/>
      <c r="D8" s="155">
        <v>0.05</v>
      </c>
      <c r="E8" s="30"/>
      <c r="F8" s="30" t="s">
        <v>140</v>
      </c>
      <c r="G8" s="30"/>
      <c r="H8" s="30"/>
      <c r="I8" s="30"/>
      <c r="J8" s="31"/>
      <c r="K8" s="31"/>
      <c r="L8" s="32"/>
    </row>
    <row r="9" spans="2:12" ht="18.75" x14ac:dyDescent="0.3">
      <c r="B9" s="29"/>
      <c r="C9" s="30"/>
      <c r="D9" s="155">
        <v>0.2</v>
      </c>
      <c r="E9" s="30"/>
      <c r="F9" s="30" t="s">
        <v>96</v>
      </c>
      <c r="G9" s="30"/>
      <c r="H9" s="30"/>
      <c r="I9" s="30"/>
      <c r="J9" s="31"/>
      <c r="K9" s="31"/>
      <c r="L9" s="32"/>
    </row>
    <row r="10" spans="2:12" ht="19.5" thickBot="1" x14ac:dyDescent="0.35">
      <c r="B10" s="29"/>
      <c r="C10" s="30"/>
      <c r="D10" s="156">
        <v>0.33</v>
      </c>
      <c r="E10" s="30"/>
      <c r="F10" s="30" t="s">
        <v>97</v>
      </c>
      <c r="G10" s="30"/>
      <c r="H10" s="30"/>
      <c r="I10" s="30"/>
      <c r="J10" s="31"/>
      <c r="K10" s="31"/>
      <c r="L10" s="32"/>
    </row>
    <row r="11" spans="2:12" ht="19.5" thickBot="1" x14ac:dyDescent="0.35">
      <c r="B11" s="29"/>
      <c r="C11" s="30"/>
      <c r="D11" s="152">
        <f>+D29</f>
        <v>1.6244999999999998</v>
      </c>
      <c r="E11" s="30"/>
      <c r="F11" s="30" t="s">
        <v>98</v>
      </c>
      <c r="G11" s="30"/>
      <c r="H11" s="30"/>
      <c r="I11" s="30"/>
      <c r="J11" s="31"/>
      <c r="K11" s="31"/>
      <c r="L11" s="32"/>
    </row>
    <row r="12" spans="2:12" ht="10.5" customHeight="1" thickBot="1" x14ac:dyDescent="0.35">
      <c r="B12" s="29"/>
      <c r="C12" s="30"/>
      <c r="D12" s="30"/>
      <c r="E12" s="30"/>
      <c r="F12" s="30"/>
      <c r="G12" s="30"/>
      <c r="H12" s="30"/>
      <c r="I12" s="30"/>
      <c r="J12" s="31"/>
      <c r="K12" s="31"/>
      <c r="L12" s="32"/>
    </row>
    <row r="13" spans="2:12" ht="19.5" customHeight="1" x14ac:dyDescent="0.25">
      <c r="B13" s="212" t="s">
        <v>135</v>
      </c>
      <c r="C13" s="213"/>
      <c r="D13" s="213"/>
      <c r="E13" s="213"/>
      <c r="F13" s="213"/>
      <c r="G13" s="213"/>
      <c r="H13" s="213"/>
      <c r="I13" s="213"/>
      <c r="J13" s="213"/>
      <c r="K13" s="213"/>
      <c r="L13" s="214"/>
    </row>
    <row r="14" spans="2:12" ht="15.75" x14ac:dyDescent="0.25">
      <c r="B14" s="217" t="s">
        <v>136</v>
      </c>
      <c r="C14" s="218"/>
      <c r="D14" s="218"/>
      <c r="E14" s="218"/>
      <c r="F14" s="218"/>
      <c r="G14" s="218"/>
      <c r="H14" s="218"/>
      <c r="I14" s="218"/>
      <c r="J14" s="218"/>
      <c r="K14" s="218"/>
      <c r="L14" s="219"/>
    </row>
    <row r="15" spans="2:12" ht="21.75" customHeight="1" thickBot="1" x14ac:dyDescent="0.3">
      <c r="B15" s="197" t="s">
        <v>137</v>
      </c>
      <c r="C15" s="220"/>
      <c r="D15" s="220"/>
      <c r="E15" s="220"/>
      <c r="F15" s="220"/>
      <c r="G15" s="220"/>
      <c r="H15" s="220"/>
      <c r="I15" s="220"/>
      <c r="J15" s="220"/>
      <c r="K15" s="220"/>
      <c r="L15" s="221"/>
    </row>
    <row r="16" spans="2:12" ht="25.5" customHeight="1" thickBot="1" x14ac:dyDescent="0.3">
      <c r="B16" s="208" t="s">
        <v>160</v>
      </c>
      <c r="C16" s="209"/>
      <c r="D16" s="209"/>
      <c r="E16" s="209"/>
      <c r="F16" s="209"/>
      <c r="G16" s="209"/>
      <c r="H16" s="209"/>
      <c r="I16" s="209"/>
      <c r="J16" s="210"/>
      <c r="K16" s="210"/>
      <c r="L16" s="211"/>
    </row>
    <row r="17" spans="2:12" ht="11.25" customHeight="1" x14ac:dyDescent="0.25">
      <c r="B17" s="147"/>
      <c r="C17" s="148"/>
      <c r="D17" s="148"/>
      <c r="E17" s="148"/>
      <c r="F17" s="148"/>
      <c r="G17" s="148"/>
      <c r="H17" s="148"/>
      <c r="I17" s="148"/>
      <c r="J17" s="150"/>
      <c r="K17" s="150"/>
      <c r="L17" s="151"/>
    </row>
    <row r="18" spans="2:12" ht="18.75" x14ac:dyDescent="0.3">
      <c r="B18" s="29"/>
      <c r="C18" s="30"/>
      <c r="D18" s="77">
        <f>+D6</f>
        <v>50</v>
      </c>
      <c r="E18" s="30"/>
      <c r="F18" s="30" t="s">
        <v>99</v>
      </c>
      <c r="G18" s="30"/>
      <c r="H18" s="30"/>
      <c r="I18" s="30"/>
      <c r="J18" s="31"/>
      <c r="K18" s="31"/>
      <c r="L18" s="32"/>
    </row>
    <row r="19" spans="2:12" ht="18.75" x14ac:dyDescent="0.3">
      <c r="B19" s="29"/>
      <c r="C19" s="30"/>
      <c r="D19" s="157">
        <v>0.95</v>
      </c>
      <c r="E19" s="30"/>
      <c r="F19" s="30" t="s">
        <v>100</v>
      </c>
      <c r="G19" s="30"/>
      <c r="H19" s="30"/>
      <c r="I19" s="30"/>
      <c r="J19" s="31"/>
      <c r="K19" s="31"/>
      <c r="L19" s="32"/>
    </row>
    <row r="20" spans="2:12" ht="18.75" x14ac:dyDescent="0.3">
      <c r="B20" s="33"/>
      <c r="C20" s="31"/>
      <c r="D20" s="77">
        <f>+D19*D18</f>
        <v>47.5</v>
      </c>
      <c r="E20" s="31"/>
      <c r="F20" s="30" t="s">
        <v>101</v>
      </c>
      <c r="G20" s="31"/>
      <c r="H20" s="31"/>
      <c r="I20" s="31"/>
      <c r="J20" s="31"/>
      <c r="K20" s="31"/>
      <c r="L20" s="32"/>
    </row>
    <row r="21" spans="2:12" ht="18.75" x14ac:dyDescent="0.3">
      <c r="B21" s="33"/>
      <c r="C21" s="31"/>
      <c r="D21" s="157">
        <v>2</v>
      </c>
      <c r="E21" s="31"/>
      <c r="F21" s="30" t="s">
        <v>122</v>
      </c>
      <c r="G21" s="31"/>
      <c r="H21" s="31"/>
      <c r="I21" s="31"/>
      <c r="J21" s="31"/>
      <c r="K21" s="31"/>
      <c r="L21" s="32"/>
    </row>
    <row r="22" spans="2:12" ht="18.75" x14ac:dyDescent="0.3">
      <c r="B22" s="33"/>
      <c r="C22" s="31"/>
      <c r="D22" s="77">
        <f>+D21*D20</f>
        <v>95</v>
      </c>
      <c r="E22" s="31"/>
      <c r="F22" s="30" t="s">
        <v>102</v>
      </c>
      <c r="G22" s="31"/>
      <c r="H22" s="31"/>
      <c r="I22" s="31"/>
      <c r="J22" s="31"/>
      <c r="K22" s="31"/>
      <c r="L22" s="32"/>
    </row>
    <row r="23" spans="2:12" ht="18.75" x14ac:dyDescent="0.3">
      <c r="B23" s="33"/>
      <c r="C23" s="31"/>
      <c r="D23" s="155">
        <v>0.1</v>
      </c>
      <c r="E23" s="31"/>
      <c r="F23" s="30" t="s">
        <v>66</v>
      </c>
      <c r="G23" s="31"/>
      <c r="H23" s="31"/>
      <c r="I23" s="31"/>
      <c r="J23" s="31"/>
      <c r="K23" s="31"/>
      <c r="L23" s="32"/>
    </row>
    <row r="24" spans="2:12" ht="18.75" x14ac:dyDescent="0.3">
      <c r="B24" s="33"/>
      <c r="C24" s="31"/>
      <c r="D24" s="77">
        <f>+D22-(D22*D23)</f>
        <v>85.5</v>
      </c>
      <c r="E24" s="31"/>
      <c r="F24" s="30" t="s">
        <v>103</v>
      </c>
      <c r="G24" s="31"/>
      <c r="H24" s="31"/>
      <c r="I24" s="31"/>
      <c r="J24" s="30"/>
      <c r="K24" s="31"/>
      <c r="L24" s="32"/>
    </row>
    <row r="25" spans="2:12" ht="18.75" x14ac:dyDescent="0.3">
      <c r="B25" s="33"/>
      <c r="C25" s="31"/>
      <c r="D25" s="156">
        <v>0.05</v>
      </c>
      <c r="E25" s="31"/>
      <c r="F25" s="30" t="s">
        <v>67</v>
      </c>
      <c r="G25" s="31"/>
      <c r="H25" s="31"/>
      <c r="I25" s="31"/>
      <c r="J25" s="30"/>
      <c r="K25" s="31"/>
      <c r="L25" s="32"/>
    </row>
    <row r="26" spans="2:12" ht="18.75" x14ac:dyDescent="0.3">
      <c r="B26" s="33"/>
      <c r="C26" s="31"/>
      <c r="D26" s="78">
        <f>+D24-(D24*D25)</f>
        <v>81.224999999999994</v>
      </c>
      <c r="E26" s="31"/>
      <c r="F26" s="30" t="s">
        <v>104</v>
      </c>
      <c r="G26" s="31"/>
      <c r="H26" s="31"/>
      <c r="I26" s="31"/>
      <c r="J26" s="31"/>
      <c r="K26" s="31"/>
      <c r="L26" s="32"/>
    </row>
    <row r="27" spans="2:12" ht="18.75" x14ac:dyDescent="0.3">
      <c r="B27" s="33"/>
      <c r="C27" s="31"/>
      <c r="D27" s="78">
        <f>+D26-D28</f>
        <v>71.224999999999994</v>
      </c>
      <c r="E27" s="31"/>
      <c r="F27" s="30" t="s">
        <v>105</v>
      </c>
      <c r="G27" s="31"/>
      <c r="H27" s="31"/>
      <c r="I27" s="31"/>
      <c r="J27" s="31"/>
      <c r="K27" s="31"/>
      <c r="L27" s="32"/>
    </row>
    <row r="28" spans="2:12" ht="19.5" thickBot="1" x14ac:dyDescent="0.35">
      <c r="B28" s="33"/>
      <c r="C28" s="31"/>
      <c r="D28" s="78">
        <f>+D6*D9</f>
        <v>10</v>
      </c>
      <c r="E28" s="31"/>
      <c r="F28" s="30" t="s">
        <v>106</v>
      </c>
      <c r="L28" s="32"/>
    </row>
    <row r="29" spans="2:12" ht="19.5" thickBot="1" x14ac:dyDescent="0.35">
      <c r="B29" s="33"/>
      <c r="C29" s="31"/>
      <c r="D29" s="153">
        <f>+D26/D6</f>
        <v>1.6244999999999998</v>
      </c>
      <c r="E29" s="31"/>
      <c r="F29" s="30" t="s">
        <v>107</v>
      </c>
      <c r="G29" s="31"/>
      <c r="H29" s="31"/>
      <c r="I29" s="31"/>
      <c r="J29" s="31"/>
      <c r="K29" s="31"/>
      <c r="L29" s="32"/>
    </row>
    <row r="30" spans="2:12" ht="10.5" customHeight="1" thickBot="1" x14ac:dyDescent="0.3">
      <c r="B30" s="79"/>
      <c r="C30" s="80"/>
      <c r="D30" s="82"/>
      <c r="E30" s="80"/>
      <c r="F30" s="80"/>
      <c r="G30" s="80"/>
      <c r="H30" s="80"/>
      <c r="I30" s="80"/>
      <c r="J30" s="80"/>
      <c r="K30" s="80"/>
      <c r="L30" s="81"/>
    </row>
    <row r="31" spans="2:12" ht="15.75" x14ac:dyDescent="0.25">
      <c r="B31" s="146" t="s">
        <v>130</v>
      </c>
      <c r="C31" s="265"/>
      <c r="D31" s="265"/>
      <c r="E31" s="264"/>
      <c r="F31" s="264"/>
      <c r="G31" s="264"/>
      <c r="H31" s="264"/>
      <c r="I31" s="264"/>
      <c r="J31" s="264"/>
      <c r="K31" s="264"/>
      <c r="L31" s="264"/>
    </row>
    <row r="32" spans="2:12" ht="15.75" x14ac:dyDescent="0.25">
      <c r="B32" s="146" t="s">
        <v>161</v>
      </c>
      <c r="C32" s="265"/>
      <c r="D32" s="265"/>
      <c r="E32" s="266"/>
      <c r="F32" s="266"/>
      <c r="G32" s="266"/>
      <c r="H32" s="264"/>
      <c r="I32" s="264"/>
      <c r="J32" s="264"/>
      <c r="K32" s="264"/>
      <c r="L32" s="264"/>
    </row>
    <row r="33" spans="2:12" ht="15.75" x14ac:dyDescent="0.25">
      <c r="B33" s="146" t="s">
        <v>93</v>
      </c>
      <c r="C33" s="265"/>
      <c r="D33" s="265"/>
      <c r="E33" s="266"/>
      <c r="F33" s="266"/>
      <c r="G33" s="266"/>
      <c r="H33" s="264"/>
      <c r="I33" s="264"/>
      <c r="J33" s="264"/>
      <c r="K33" s="264"/>
      <c r="L33" s="264"/>
    </row>
    <row r="34" spans="2:12" x14ac:dyDescent="0.25">
      <c r="D34" s="73"/>
      <c r="E34" s="73"/>
      <c r="F34" s="73"/>
      <c r="G34" s="73"/>
    </row>
    <row r="35" spans="2:12" x14ac:dyDescent="0.25">
      <c r="D35" s="73"/>
    </row>
  </sheetData>
  <sheetProtection algorithmName="SHA-512" hashValue="BmNCoGq83aHAuSoCSoU1zJgbnikA69rnjsatrtJpShLxX4RqWaUe1bwxYuWtm5wl7qNK6mLeJn3FHZurp0RL6A==" saltValue="9/vw4GG4cbY1U/nR1pQVzA==" spinCount="100000" sheet="1" objects="1" scenarios="1"/>
  <mergeCells count="7">
    <mergeCell ref="B16:L16"/>
    <mergeCell ref="B3:L3"/>
    <mergeCell ref="B13:L13"/>
    <mergeCell ref="B2:K2"/>
    <mergeCell ref="B14:L14"/>
    <mergeCell ref="B15:L15"/>
    <mergeCell ref="B4:L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19"/>
  <sheetViews>
    <sheetView showGridLines="0" workbookViewId="0">
      <selection activeCell="C29" sqref="C29"/>
    </sheetView>
  </sheetViews>
  <sheetFormatPr defaultRowHeight="15" x14ac:dyDescent="0.25"/>
  <cols>
    <col min="1" max="1" width="3.140625" customWidth="1"/>
    <col min="2" max="2" width="31.5703125" customWidth="1"/>
    <col min="3" max="3" width="13.7109375" customWidth="1"/>
    <col min="4" max="4" width="12.7109375" customWidth="1"/>
    <col min="5" max="5" width="14.28515625" hidden="1" customWidth="1"/>
    <col min="6" max="6" width="12" customWidth="1"/>
    <col min="7" max="7" width="14.5703125" customWidth="1"/>
    <col min="8" max="8" width="18.5703125" customWidth="1"/>
    <col min="9" max="9" width="17.28515625" customWidth="1"/>
    <col min="10" max="10" width="4.85546875" customWidth="1"/>
    <col min="13" max="13" width="3.28515625" customWidth="1"/>
    <col min="14" max="14" width="13.7109375" customWidth="1"/>
    <col min="15" max="15" width="6.140625" customWidth="1"/>
    <col min="16" max="16" width="13" customWidth="1"/>
  </cols>
  <sheetData>
    <row r="1" spans="2:20" ht="12" customHeight="1" thickBot="1" x14ac:dyDescent="0.3"/>
    <row r="2" spans="2:20" x14ac:dyDescent="0.25">
      <c r="B2" s="215"/>
      <c r="C2" s="216"/>
      <c r="D2" s="216"/>
      <c r="E2" s="216"/>
      <c r="F2" s="216"/>
      <c r="G2" s="216"/>
      <c r="H2" s="216"/>
      <c r="I2" s="229"/>
    </row>
    <row r="3" spans="2:20" ht="46.5" x14ac:dyDescent="0.25">
      <c r="B3" s="299" t="s">
        <v>133</v>
      </c>
      <c r="C3" s="300"/>
      <c r="D3" s="300"/>
      <c r="E3" s="300"/>
      <c r="F3" s="300"/>
      <c r="G3" s="300"/>
      <c r="H3" s="300"/>
      <c r="I3" s="301"/>
    </row>
    <row r="4" spans="2:20" x14ac:dyDescent="0.25">
      <c r="B4" s="3"/>
      <c r="C4" s="4"/>
      <c r="D4" s="4"/>
      <c r="E4" s="4"/>
      <c r="F4" s="4"/>
      <c r="G4" s="4"/>
      <c r="H4" s="4"/>
      <c r="I4" s="5"/>
    </row>
    <row r="5" spans="2:20" ht="9.75" customHeight="1" x14ac:dyDescent="0.25">
      <c r="B5" s="6"/>
      <c r="I5" s="7"/>
    </row>
    <row r="6" spans="2:20" ht="21.75" thickBot="1" x14ac:dyDescent="0.4">
      <c r="B6" s="230" t="s">
        <v>158</v>
      </c>
      <c r="C6" s="231"/>
      <c r="D6" s="231"/>
      <c r="E6" s="231"/>
      <c r="F6" s="231"/>
      <c r="G6" s="231"/>
      <c r="H6" s="231"/>
      <c r="I6" s="232"/>
    </row>
    <row r="7" spans="2:20" ht="11.25" customHeight="1" thickBot="1" x14ac:dyDescent="0.4">
      <c r="B7" s="6"/>
      <c r="I7" s="7"/>
      <c r="K7" s="72"/>
    </row>
    <row r="8" spans="2:20" ht="18.75" x14ac:dyDescent="0.3">
      <c r="B8" s="34" t="s">
        <v>57</v>
      </c>
      <c r="C8" s="35" t="s">
        <v>4</v>
      </c>
      <c r="D8" s="35" t="s">
        <v>10</v>
      </c>
      <c r="E8" s="35" t="s">
        <v>7</v>
      </c>
      <c r="F8" s="35" t="s">
        <v>6</v>
      </c>
      <c r="G8" s="35" t="s">
        <v>5</v>
      </c>
      <c r="H8" s="35" t="s">
        <v>7</v>
      </c>
      <c r="I8" s="36" t="s">
        <v>108</v>
      </c>
      <c r="K8" s="226"/>
      <c r="L8" s="227"/>
      <c r="M8" s="227"/>
      <c r="N8" s="227"/>
      <c r="O8" s="227"/>
      <c r="P8" s="227"/>
      <c r="Q8" s="227"/>
      <c r="R8" s="227"/>
      <c r="S8" s="227"/>
      <c r="T8" s="227"/>
    </row>
    <row r="9" spans="2:20" ht="18.75" x14ac:dyDescent="0.3">
      <c r="B9" s="37" t="s">
        <v>128</v>
      </c>
      <c r="C9" s="83">
        <f>+Assumptions!D26*0.5</f>
        <v>40.612499999999997</v>
      </c>
      <c r="D9" s="159">
        <v>70</v>
      </c>
      <c r="E9" s="160">
        <f>+C9*D9</f>
        <v>2842.875</v>
      </c>
      <c r="F9" s="307" t="s">
        <v>142</v>
      </c>
      <c r="G9" s="161">
        <v>2.5</v>
      </c>
      <c r="H9" s="39">
        <f t="shared" ref="H9:H12" si="0">+C9*D9*G9</f>
        <v>7107.1875</v>
      </c>
      <c r="I9" s="40">
        <f>+H9/Assumptions!D6</f>
        <v>142.14375000000001</v>
      </c>
      <c r="K9" s="31"/>
      <c r="L9" s="31"/>
      <c r="M9" s="31"/>
      <c r="N9" s="31"/>
      <c r="O9" s="31"/>
      <c r="P9" s="31"/>
      <c r="Q9" s="31"/>
      <c r="R9" s="31"/>
      <c r="S9" s="31"/>
      <c r="T9" s="31"/>
    </row>
    <row r="10" spans="2:20" ht="18.75" x14ac:dyDescent="0.3">
      <c r="B10" s="37" t="s">
        <v>129</v>
      </c>
      <c r="C10" s="83">
        <f>+(Assumptions!D26*0.5)-Assumptions!D28</f>
        <v>30.612499999999997</v>
      </c>
      <c r="D10" s="159">
        <v>60</v>
      </c>
      <c r="E10" s="160">
        <f t="shared" ref="E10:E12" si="1">+C10*D10</f>
        <v>1836.7499999999998</v>
      </c>
      <c r="F10" s="307" t="s">
        <v>142</v>
      </c>
      <c r="G10" s="161">
        <v>2.5</v>
      </c>
      <c r="H10" s="39">
        <f t="shared" si="0"/>
        <v>4591.8749999999991</v>
      </c>
      <c r="I10" s="40">
        <f>+H10/Assumptions!D6</f>
        <v>91.837499999999977</v>
      </c>
      <c r="K10" s="31"/>
      <c r="L10" s="31"/>
      <c r="M10" s="31"/>
      <c r="N10" s="31"/>
      <c r="O10" s="31"/>
      <c r="P10" s="31"/>
      <c r="Q10" s="31"/>
      <c r="R10" s="31"/>
      <c r="S10" s="31"/>
      <c r="T10" s="31"/>
    </row>
    <row r="11" spans="2:20" ht="18.75" x14ac:dyDescent="0.3">
      <c r="B11" s="37" t="s">
        <v>147</v>
      </c>
      <c r="C11" s="83">
        <f>+(Assumptions!D6*Assumptions!D9)-(Assumptions!D6*Assumptions!D8)</f>
        <v>7.5</v>
      </c>
      <c r="D11" s="159">
        <v>110</v>
      </c>
      <c r="E11" s="160">
        <f t="shared" si="1"/>
        <v>825</v>
      </c>
      <c r="F11" s="307" t="s">
        <v>142</v>
      </c>
      <c r="G11" s="161">
        <v>1.5</v>
      </c>
      <c r="H11" s="39">
        <f t="shared" si="0"/>
        <v>1237.5</v>
      </c>
      <c r="I11" s="40">
        <f>+H11/Assumptions!D6</f>
        <v>24.75</v>
      </c>
      <c r="K11" s="31"/>
      <c r="L11" s="31"/>
      <c r="M11" s="31"/>
      <c r="N11" s="31"/>
      <c r="O11" s="31"/>
      <c r="P11" s="31"/>
      <c r="Q11" s="31"/>
      <c r="R11" s="31"/>
      <c r="S11" s="31"/>
      <c r="T11" s="31"/>
    </row>
    <row r="12" spans="2:20" ht="18.75" x14ac:dyDescent="0.3">
      <c r="B12" s="37" t="s">
        <v>148</v>
      </c>
      <c r="C12" s="83">
        <f>+(Assumptions!D7*Assumptions!D10)-(Assumptions!D7*Assumptions!D8)</f>
        <v>0.56000000000000005</v>
      </c>
      <c r="D12" s="159">
        <v>150</v>
      </c>
      <c r="E12" s="160">
        <f t="shared" si="1"/>
        <v>84.000000000000014</v>
      </c>
      <c r="F12" s="307" t="s">
        <v>142</v>
      </c>
      <c r="G12" s="161">
        <v>2</v>
      </c>
      <c r="H12" s="39">
        <f t="shared" si="0"/>
        <v>168.00000000000003</v>
      </c>
      <c r="I12" s="40">
        <f>+H12/Assumptions!D6</f>
        <v>3.3600000000000008</v>
      </c>
      <c r="K12" s="30"/>
      <c r="L12" s="1"/>
      <c r="M12" s="1"/>
    </row>
    <row r="13" spans="2:20" ht="18.75" x14ac:dyDescent="0.3">
      <c r="B13" s="233" t="s">
        <v>68</v>
      </c>
      <c r="C13" s="234"/>
      <c r="D13" s="234"/>
      <c r="E13" s="234"/>
      <c r="F13" s="234"/>
      <c r="G13" s="234"/>
      <c r="H13" s="158">
        <v>0</v>
      </c>
      <c r="I13" s="41">
        <f>+H13/Assumptions!D6</f>
        <v>0</v>
      </c>
      <c r="N13" s="228"/>
      <c r="O13" s="228"/>
    </row>
    <row r="14" spans="2:20" ht="18.75" x14ac:dyDescent="0.3">
      <c r="B14" s="191" t="s">
        <v>68</v>
      </c>
      <c r="C14" s="192"/>
      <c r="D14" s="192"/>
      <c r="E14" s="192"/>
      <c r="F14" s="192"/>
      <c r="G14" s="192"/>
      <c r="H14" s="158">
        <v>0</v>
      </c>
      <c r="I14" s="41">
        <f>+H14/Assumptions!D6</f>
        <v>0</v>
      </c>
      <c r="N14" s="228"/>
      <c r="O14" s="228"/>
    </row>
    <row r="15" spans="2:20" ht="18.75" x14ac:dyDescent="0.3">
      <c r="B15" s="233" t="s">
        <v>68</v>
      </c>
      <c r="C15" s="234"/>
      <c r="D15" s="234"/>
      <c r="E15" s="234"/>
      <c r="F15" s="234"/>
      <c r="G15" s="234"/>
      <c r="H15" s="158">
        <v>0</v>
      </c>
      <c r="I15" s="41">
        <f>+H15/Assumptions!D6</f>
        <v>0</v>
      </c>
      <c r="N15" s="228"/>
      <c r="O15" s="228"/>
    </row>
    <row r="16" spans="2:20" ht="33" customHeight="1" thickBot="1" x14ac:dyDescent="0.3">
      <c r="B16" s="62" t="s">
        <v>9</v>
      </c>
      <c r="C16" s="63"/>
      <c r="D16" s="63"/>
      <c r="E16" s="63"/>
      <c r="F16" s="63"/>
      <c r="G16" s="63"/>
      <c r="H16" s="64">
        <f>SUM(H9:H15)</f>
        <v>13104.5625</v>
      </c>
      <c r="I16" s="65">
        <f>SUM(I9:I15)</f>
        <v>262.09125</v>
      </c>
    </row>
    <row r="17" spans="2:9" ht="15.75" x14ac:dyDescent="0.25">
      <c r="B17" s="146" t="s">
        <v>130</v>
      </c>
      <c r="C17" s="264"/>
      <c r="D17" s="264"/>
      <c r="E17" s="264"/>
      <c r="F17" s="264"/>
      <c r="G17" s="264"/>
      <c r="H17" s="264"/>
      <c r="I17" s="264"/>
    </row>
    <row r="18" spans="2:9" ht="15.75" x14ac:dyDescent="0.25">
      <c r="B18" s="146" t="s">
        <v>162</v>
      </c>
      <c r="C18" s="264"/>
      <c r="D18" s="264"/>
      <c r="E18" s="264"/>
      <c r="F18" s="264"/>
      <c r="G18" s="264"/>
      <c r="H18" s="264"/>
      <c r="I18" s="264"/>
    </row>
    <row r="19" spans="2:9" ht="15.75" x14ac:dyDescent="0.25">
      <c r="B19" s="146" t="s">
        <v>93</v>
      </c>
      <c r="C19" s="264"/>
      <c r="D19" s="264"/>
      <c r="E19" s="264"/>
      <c r="F19" s="264"/>
      <c r="G19" s="264"/>
      <c r="H19" s="264"/>
      <c r="I19" s="264"/>
    </row>
  </sheetData>
  <sheetProtection algorithmName="SHA-512" hashValue="zaM8r4HeFrpIm+hYBUiw7lPj89pZT9wJNfyvGA36+/Shupx79tkBiUQJX4AU4S15wTUMEKda2bypcw1hMOP4UA==" saltValue="Qgo7/bsgmR4aqjB7VGnPMQ==" spinCount="100000" sheet="1" objects="1" scenarios="1"/>
  <mergeCells count="7">
    <mergeCell ref="K8:T8"/>
    <mergeCell ref="N13:O15"/>
    <mergeCell ref="B2:I2"/>
    <mergeCell ref="B3:I3"/>
    <mergeCell ref="B6:I6"/>
    <mergeCell ref="B15:G15"/>
    <mergeCell ref="B13:G1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44"/>
  <sheetViews>
    <sheetView showGridLines="0" workbookViewId="0">
      <selection activeCell="B1" sqref="B1"/>
    </sheetView>
  </sheetViews>
  <sheetFormatPr defaultRowHeight="15" x14ac:dyDescent="0.25"/>
  <cols>
    <col min="1" max="1" width="3.42578125" customWidth="1"/>
    <col min="2" max="2" width="31.42578125" customWidth="1"/>
    <col min="3" max="3" width="13.85546875" customWidth="1"/>
    <col min="4" max="4" width="11.5703125" customWidth="1"/>
    <col min="5" max="5" width="12.5703125" customWidth="1"/>
    <col min="6" max="7" width="16.85546875" customWidth="1"/>
    <col min="8" max="8" width="18.140625" customWidth="1"/>
  </cols>
  <sheetData>
    <row r="1" spans="2:8" ht="15.75" thickBot="1" x14ac:dyDescent="0.3"/>
    <row r="2" spans="2:8" x14ac:dyDescent="0.25">
      <c r="B2" s="215"/>
      <c r="C2" s="216"/>
      <c r="D2" s="216"/>
      <c r="E2" s="216"/>
      <c r="F2" s="216"/>
      <c r="G2" s="216"/>
      <c r="H2" s="229"/>
    </row>
    <row r="3" spans="2:8" ht="46.5" x14ac:dyDescent="0.25">
      <c r="B3" s="299" t="s">
        <v>133</v>
      </c>
      <c r="C3" s="300"/>
      <c r="D3" s="300"/>
      <c r="E3" s="300"/>
      <c r="F3" s="300"/>
      <c r="G3" s="300"/>
      <c r="H3" s="301"/>
    </row>
    <row r="4" spans="2:8" x14ac:dyDescent="0.25">
      <c r="B4" s="3"/>
      <c r="C4" s="4"/>
      <c r="D4" s="4"/>
      <c r="E4" s="4"/>
      <c r="F4" s="4"/>
      <c r="G4" s="4"/>
      <c r="H4" s="5"/>
    </row>
    <row r="5" spans="2:8" ht="21" customHeight="1" x14ac:dyDescent="0.25">
      <c r="B5" s="283" t="s">
        <v>149</v>
      </c>
      <c r="C5" s="284"/>
      <c r="D5" s="284"/>
      <c r="E5" s="284"/>
      <c r="F5" s="284"/>
      <c r="G5" s="284"/>
      <c r="H5" s="285"/>
    </row>
    <row r="6" spans="2:8" ht="21.75" customHeight="1" x14ac:dyDescent="0.25">
      <c r="B6" s="286" t="s">
        <v>150</v>
      </c>
      <c r="C6" s="287"/>
      <c r="D6" s="287"/>
      <c r="E6" s="287"/>
      <c r="F6" s="287"/>
      <c r="G6" s="287"/>
      <c r="H6" s="288"/>
    </row>
    <row r="7" spans="2:8" ht="24" thickBot="1" x14ac:dyDescent="0.3">
      <c r="B7" s="295" t="s">
        <v>157</v>
      </c>
      <c r="C7" s="296"/>
      <c r="D7" s="296"/>
      <c r="E7" s="296"/>
      <c r="F7" s="297"/>
      <c r="G7" s="296"/>
      <c r="H7" s="298"/>
    </row>
    <row r="8" spans="2:8" ht="11.25" customHeight="1" x14ac:dyDescent="0.25">
      <c r="B8" s="6"/>
      <c r="H8" s="7"/>
    </row>
    <row r="9" spans="2:8" ht="21" x14ac:dyDescent="0.35">
      <c r="B9" s="87" t="s">
        <v>126</v>
      </c>
      <c r="C9" s="86" t="s">
        <v>143</v>
      </c>
      <c r="D9" s="86" t="s">
        <v>10</v>
      </c>
      <c r="E9" s="86" t="s">
        <v>6</v>
      </c>
      <c r="F9" s="86" t="s">
        <v>16</v>
      </c>
      <c r="G9" s="86" t="s">
        <v>7</v>
      </c>
      <c r="H9" s="88" t="s">
        <v>108</v>
      </c>
    </row>
    <row r="10" spans="2:8" ht="18.75" x14ac:dyDescent="0.3">
      <c r="B10" s="37" t="s">
        <v>76</v>
      </c>
      <c r="C10" s="45">
        <f>+Assumptions!D6+Assumptions!D7</f>
        <v>52</v>
      </c>
      <c r="D10" s="162">
        <v>0.05</v>
      </c>
      <c r="E10" s="159" t="s">
        <v>18</v>
      </c>
      <c r="F10" s="163">
        <v>300</v>
      </c>
      <c r="G10" s="39">
        <f t="shared" ref="G10:G17" si="0">+C10*D10*F10</f>
        <v>780</v>
      </c>
      <c r="H10" s="84">
        <f>+G10/Assumptions!D6</f>
        <v>15.6</v>
      </c>
    </row>
    <row r="11" spans="2:8" ht="18.75" x14ac:dyDescent="0.3">
      <c r="B11" s="37" t="s">
        <v>75</v>
      </c>
      <c r="C11" s="45">
        <f>+Assumptions!D6+Assumptions!D7</f>
        <v>52</v>
      </c>
      <c r="D11" s="162">
        <v>0.1</v>
      </c>
      <c r="E11" s="159" t="s">
        <v>18</v>
      </c>
      <c r="F11" s="163">
        <v>250</v>
      </c>
      <c r="G11" s="39">
        <f>+C11*D11*F11</f>
        <v>1300</v>
      </c>
      <c r="H11" s="84">
        <f>+G11/Assumptions!D6</f>
        <v>26</v>
      </c>
    </row>
    <row r="12" spans="2:8" ht="18.75" x14ac:dyDescent="0.3">
      <c r="B12" s="37" t="s">
        <v>12</v>
      </c>
      <c r="C12" s="45">
        <f>+Assumptions!D6</f>
        <v>50</v>
      </c>
      <c r="D12" s="159">
        <v>100</v>
      </c>
      <c r="E12" s="159" t="s">
        <v>8</v>
      </c>
      <c r="F12" s="164">
        <v>0.15</v>
      </c>
      <c r="G12" s="39">
        <f t="shared" si="0"/>
        <v>750</v>
      </c>
      <c r="H12" s="84">
        <f>+G12/Assumptions!D6</f>
        <v>15</v>
      </c>
    </row>
    <row r="13" spans="2:8" ht="18.75" x14ac:dyDescent="0.3">
      <c r="B13" s="37" t="s">
        <v>77</v>
      </c>
      <c r="C13" s="45">
        <f>+Assumptions!D6</f>
        <v>50</v>
      </c>
      <c r="D13" s="159">
        <v>20</v>
      </c>
      <c r="E13" s="159" t="s">
        <v>8</v>
      </c>
      <c r="F13" s="164">
        <v>0.32</v>
      </c>
      <c r="G13" s="39">
        <f t="shared" si="0"/>
        <v>320</v>
      </c>
      <c r="H13" s="84">
        <f>+G13/Assumptions!D6</f>
        <v>6.4</v>
      </c>
    </row>
    <row r="14" spans="2:8" ht="18.75" x14ac:dyDescent="0.3">
      <c r="B14" s="37" t="s">
        <v>58</v>
      </c>
      <c r="C14" s="45">
        <f>+Assumptions!D6</f>
        <v>50</v>
      </c>
      <c r="D14" s="159">
        <v>0</v>
      </c>
      <c r="E14" s="159" t="s">
        <v>8</v>
      </c>
      <c r="F14" s="164">
        <v>0.2</v>
      </c>
      <c r="G14" s="39">
        <f t="shared" ref="G14" si="1">+C14*D14*F14</f>
        <v>0</v>
      </c>
      <c r="H14" s="84">
        <f>+G14/Assumptions!D6</f>
        <v>0</v>
      </c>
    </row>
    <row r="15" spans="2:8" ht="18.75" x14ac:dyDescent="0.3">
      <c r="B15" s="37" t="s">
        <v>14</v>
      </c>
      <c r="C15" s="45">
        <f>+Assumptions!D6</f>
        <v>50</v>
      </c>
      <c r="D15" s="160">
        <v>0</v>
      </c>
      <c r="E15" s="159" t="s">
        <v>18</v>
      </c>
      <c r="F15" s="161">
        <v>50</v>
      </c>
      <c r="G15" s="39">
        <f t="shared" si="0"/>
        <v>0</v>
      </c>
      <c r="H15" s="84">
        <f>+G15/Assumptions!D6</f>
        <v>0</v>
      </c>
    </row>
    <row r="16" spans="2:8" ht="18.75" x14ac:dyDescent="0.3">
      <c r="B16" s="37" t="s">
        <v>13</v>
      </c>
      <c r="C16" s="45">
        <f>+Assumptions!D6</f>
        <v>50</v>
      </c>
      <c r="D16" s="160">
        <v>0</v>
      </c>
      <c r="E16" s="159" t="s">
        <v>8</v>
      </c>
      <c r="F16" s="164">
        <v>0.12</v>
      </c>
      <c r="G16" s="39">
        <f t="shared" si="0"/>
        <v>0</v>
      </c>
      <c r="H16" s="84">
        <f>+G16/Assumptions!D6</f>
        <v>0</v>
      </c>
    </row>
    <row r="17" spans="2:8" ht="18.75" x14ac:dyDescent="0.3">
      <c r="B17" s="37" t="s">
        <v>164</v>
      </c>
      <c r="C17" s="45">
        <f>+Assumptions!D6+Assumptions!D7</f>
        <v>52</v>
      </c>
      <c r="D17" s="159">
        <v>10</v>
      </c>
      <c r="E17" s="159" t="s">
        <v>8</v>
      </c>
      <c r="F17" s="164">
        <v>0.5</v>
      </c>
      <c r="G17" s="39">
        <f t="shared" si="0"/>
        <v>260</v>
      </c>
      <c r="H17" s="84">
        <f>+G17/Assumptions!D6</f>
        <v>5.2</v>
      </c>
    </row>
    <row r="18" spans="2:8" ht="18.75" x14ac:dyDescent="0.3">
      <c r="B18" s="53" t="s">
        <v>61</v>
      </c>
      <c r="C18" s="85"/>
      <c r="D18" s="165">
        <v>0</v>
      </c>
      <c r="E18" s="159" t="s">
        <v>19</v>
      </c>
      <c r="F18" s="161">
        <v>200</v>
      </c>
      <c r="G18" s="39">
        <f>+D18*F18</f>
        <v>0</v>
      </c>
      <c r="H18" s="84">
        <f>+G18/Assumptions!D6</f>
        <v>0</v>
      </c>
    </row>
    <row r="19" spans="2:8" ht="18.75" x14ac:dyDescent="0.3">
      <c r="B19" s="236" t="s">
        <v>124</v>
      </c>
      <c r="C19" s="237"/>
      <c r="D19" s="165">
        <v>10</v>
      </c>
      <c r="E19" s="159" t="s">
        <v>19</v>
      </c>
      <c r="F19" s="161">
        <v>100</v>
      </c>
      <c r="G19" s="39">
        <f>+D19*F19</f>
        <v>1000</v>
      </c>
      <c r="H19" s="84">
        <f>+G19/Assumptions!D6</f>
        <v>20</v>
      </c>
    </row>
    <row r="20" spans="2:8" ht="18.75" x14ac:dyDescent="0.3">
      <c r="B20" s="236" t="s">
        <v>123</v>
      </c>
      <c r="C20" s="237"/>
      <c r="D20" s="165">
        <v>0</v>
      </c>
      <c r="E20" s="159" t="s">
        <v>19</v>
      </c>
      <c r="F20" s="161">
        <v>50</v>
      </c>
      <c r="G20" s="39">
        <f>+D20*F20</f>
        <v>0</v>
      </c>
      <c r="H20" s="84">
        <f>+G20/Assumptions!D6</f>
        <v>0</v>
      </c>
    </row>
    <row r="21" spans="2:8" ht="18.75" x14ac:dyDescent="0.3">
      <c r="B21" s="166" t="s">
        <v>144</v>
      </c>
      <c r="C21" s="167"/>
      <c r="D21" s="159">
        <v>0</v>
      </c>
      <c r="E21" s="159" t="s">
        <v>73</v>
      </c>
      <c r="F21" s="161">
        <v>50</v>
      </c>
      <c r="G21" s="39">
        <f>+D21*F21</f>
        <v>0</v>
      </c>
      <c r="H21" s="84">
        <f>+G21/Assumptions!D6</f>
        <v>0</v>
      </c>
    </row>
    <row r="22" spans="2:8" ht="18.75" x14ac:dyDescent="0.3">
      <c r="B22" s="289" t="s">
        <v>59</v>
      </c>
      <c r="C22" s="290"/>
      <c r="D22" s="290"/>
      <c r="E22" s="290"/>
      <c r="F22" s="291"/>
      <c r="G22" s="90">
        <v>0</v>
      </c>
      <c r="H22" s="84">
        <f>+G22/Assumptions!D6</f>
        <v>0</v>
      </c>
    </row>
    <row r="23" spans="2:8" ht="18.75" x14ac:dyDescent="0.3">
      <c r="B23" s="292" t="s">
        <v>59</v>
      </c>
      <c r="C23" s="293"/>
      <c r="D23" s="293"/>
      <c r="E23" s="293"/>
      <c r="F23" s="294"/>
      <c r="G23" s="90">
        <v>0</v>
      </c>
      <c r="H23" s="84">
        <f>+G23/Assumptions!D6</f>
        <v>0</v>
      </c>
    </row>
    <row r="24" spans="2:8" ht="24.75" customHeight="1" x14ac:dyDescent="0.25">
      <c r="B24" s="105" t="s">
        <v>145</v>
      </c>
      <c r="C24" s="106"/>
      <c r="D24" s="106"/>
      <c r="E24" s="106"/>
      <c r="F24" s="106"/>
      <c r="G24" s="107">
        <f>SUM(G10:G20)</f>
        <v>4410</v>
      </c>
      <c r="H24" s="108">
        <f>SUM(H10:H20)</f>
        <v>88.2</v>
      </c>
    </row>
    <row r="25" spans="2:8" ht="21" customHeight="1" x14ac:dyDescent="0.25">
      <c r="B25" s="109"/>
      <c r="C25" s="110"/>
      <c r="D25" s="110"/>
      <c r="E25" s="110"/>
      <c r="F25" s="110"/>
      <c r="G25" s="111"/>
      <c r="H25" s="112"/>
    </row>
    <row r="26" spans="2:8" ht="21" x14ac:dyDescent="0.35">
      <c r="B26" s="87" t="s">
        <v>125</v>
      </c>
      <c r="C26" s="86" t="s">
        <v>143</v>
      </c>
      <c r="D26" s="86" t="s">
        <v>10</v>
      </c>
      <c r="E26" s="86" t="s">
        <v>6</v>
      </c>
      <c r="F26" s="86" t="s">
        <v>16</v>
      </c>
      <c r="G26" s="86" t="s">
        <v>7</v>
      </c>
      <c r="H26" s="88" t="s">
        <v>108</v>
      </c>
    </row>
    <row r="27" spans="2:8" ht="18.75" x14ac:dyDescent="0.3">
      <c r="B27" s="37" t="s">
        <v>80</v>
      </c>
      <c r="C27" s="38">
        <f>+Assumptions!D24</f>
        <v>85.5</v>
      </c>
      <c r="D27" s="159">
        <v>15</v>
      </c>
      <c r="E27" s="159" t="s">
        <v>8</v>
      </c>
      <c r="F27" s="161">
        <v>0.25</v>
      </c>
      <c r="G27" s="89">
        <f>+C27*D27*F27</f>
        <v>320.625</v>
      </c>
      <c r="H27" s="84">
        <f>+G27/Assumptions!D6</f>
        <v>6.4124999999999996</v>
      </c>
    </row>
    <row r="28" spans="2:8" ht="18.75" x14ac:dyDescent="0.3">
      <c r="B28" s="37" t="s">
        <v>25</v>
      </c>
      <c r="C28" s="38">
        <f>+Assumptions!D24</f>
        <v>85.5</v>
      </c>
      <c r="D28" s="159">
        <v>75</v>
      </c>
      <c r="E28" s="159" t="s">
        <v>8</v>
      </c>
      <c r="F28" s="161">
        <v>0.16</v>
      </c>
      <c r="G28" s="89">
        <f>+C28*D28*F28</f>
        <v>1026</v>
      </c>
      <c r="H28" s="84">
        <f>+G28/Assumptions!D6</f>
        <v>20.52</v>
      </c>
    </row>
    <row r="29" spans="2:8" ht="18.75" x14ac:dyDescent="0.3">
      <c r="B29" s="37" t="s">
        <v>58</v>
      </c>
      <c r="C29" s="38">
        <f>+Assumptions!D24</f>
        <v>85.5</v>
      </c>
      <c r="D29" s="159">
        <v>0</v>
      </c>
      <c r="E29" s="159" t="s">
        <v>8</v>
      </c>
      <c r="F29" s="161">
        <v>0.16</v>
      </c>
      <c r="G29" s="89">
        <f>+C29*D29*F29</f>
        <v>0</v>
      </c>
      <c r="H29" s="84">
        <f>+G29/Assumptions!D6</f>
        <v>0</v>
      </c>
    </row>
    <row r="30" spans="2:8" ht="18.75" x14ac:dyDescent="0.3">
      <c r="B30" s="37" t="s">
        <v>11</v>
      </c>
      <c r="C30" s="38">
        <f>+Assumptions!D24</f>
        <v>85.5</v>
      </c>
      <c r="D30" s="159">
        <v>0.01</v>
      </c>
      <c r="E30" s="159" t="s">
        <v>18</v>
      </c>
      <c r="F30" s="161">
        <v>250</v>
      </c>
      <c r="G30" s="89">
        <f>+C30*D30*F30</f>
        <v>213.75</v>
      </c>
      <c r="H30" s="84">
        <f>+G30/Assumptions!D6</f>
        <v>4.2750000000000004</v>
      </c>
    </row>
    <row r="31" spans="2:8" ht="18.75" x14ac:dyDescent="0.3">
      <c r="B31" s="37" t="s">
        <v>14</v>
      </c>
      <c r="C31" s="38">
        <f>+Assumptions!D24</f>
        <v>85.5</v>
      </c>
      <c r="D31" s="159">
        <v>0</v>
      </c>
      <c r="E31" s="159" t="s">
        <v>18</v>
      </c>
      <c r="F31" s="161">
        <v>32</v>
      </c>
      <c r="G31" s="89">
        <f t="shared" ref="G31:G32" si="2">+C31*D31*F31</f>
        <v>0</v>
      </c>
      <c r="H31" s="84">
        <f>+G31/Assumptions!D6</f>
        <v>0</v>
      </c>
    </row>
    <row r="32" spans="2:8" ht="18.75" x14ac:dyDescent="0.3">
      <c r="B32" s="37" t="s">
        <v>15</v>
      </c>
      <c r="C32" s="38">
        <f>+Assumptions!D24</f>
        <v>85.5</v>
      </c>
      <c r="D32" s="159">
        <v>0</v>
      </c>
      <c r="E32" s="159" t="s">
        <v>8</v>
      </c>
      <c r="F32" s="161">
        <v>0.5</v>
      </c>
      <c r="G32" s="89">
        <f t="shared" si="2"/>
        <v>0</v>
      </c>
      <c r="H32" s="84">
        <f>+G32/Assumptions!D6</f>
        <v>0</v>
      </c>
    </row>
    <row r="33" spans="2:8" ht="18.75" x14ac:dyDescent="0.3">
      <c r="B33" s="236" t="s">
        <v>61</v>
      </c>
      <c r="C33" s="237"/>
      <c r="D33" s="159">
        <v>5</v>
      </c>
      <c r="E33" s="159" t="s">
        <v>19</v>
      </c>
      <c r="F33" s="161">
        <v>200</v>
      </c>
      <c r="G33" s="89">
        <f>+D33*F33</f>
        <v>1000</v>
      </c>
      <c r="H33" s="84">
        <f>+G33/Assumptions!D6</f>
        <v>20</v>
      </c>
    </row>
    <row r="34" spans="2:8" ht="18.75" x14ac:dyDescent="0.3">
      <c r="B34" s="236" t="s">
        <v>124</v>
      </c>
      <c r="C34" s="237"/>
      <c r="D34" s="159">
        <v>0</v>
      </c>
      <c r="E34" s="159" t="s">
        <v>19</v>
      </c>
      <c r="F34" s="161">
        <v>50</v>
      </c>
      <c r="G34" s="89">
        <f t="shared" ref="G34:G38" si="3">+D34*F34</f>
        <v>0</v>
      </c>
      <c r="H34" s="84">
        <f>+G34/Assumptions!D6</f>
        <v>0</v>
      </c>
    </row>
    <row r="35" spans="2:8" ht="18.75" x14ac:dyDescent="0.3">
      <c r="B35" s="236" t="s">
        <v>123</v>
      </c>
      <c r="C35" s="237"/>
      <c r="D35" s="159">
        <v>0</v>
      </c>
      <c r="E35" s="159" t="s">
        <v>19</v>
      </c>
      <c r="F35" s="161">
        <v>75</v>
      </c>
      <c r="G35" s="89">
        <f t="shared" si="3"/>
        <v>0</v>
      </c>
      <c r="H35" s="84">
        <f>+G35/Assumptions!D6</f>
        <v>0</v>
      </c>
    </row>
    <row r="36" spans="2:8" ht="18.75" x14ac:dyDescent="0.3">
      <c r="B36" s="233" t="s">
        <v>71</v>
      </c>
      <c r="C36" s="235"/>
      <c r="D36" s="159">
        <v>2</v>
      </c>
      <c r="E36" s="159" t="s">
        <v>72</v>
      </c>
      <c r="F36" s="161">
        <v>70</v>
      </c>
      <c r="G36" s="89">
        <f t="shared" si="3"/>
        <v>140</v>
      </c>
      <c r="H36" s="84">
        <f>+G36/Assumptions!D6</f>
        <v>2.8</v>
      </c>
    </row>
    <row r="37" spans="2:8" ht="18.75" x14ac:dyDescent="0.3">
      <c r="B37" s="289" t="s">
        <v>59</v>
      </c>
      <c r="C37" s="290"/>
      <c r="D37" s="290"/>
      <c r="E37" s="290"/>
      <c r="F37" s="291"/>
      <c r="G37" s="89">
        <v>0</v>
      </c>
      <c r="H37" s="84">
        <f>+G37/Assumptions!D6</f>
        <v>0</v>
      </c>
    </row>
    <row r="38" spans="2:8" ht="18.75" x14ac:dyDescent="0.3">
      <c r="B38" s="292" t="s">
        <v>59</v>
      </c>
      <c r="C38" s="293"/>
      <c r="D38" s="293"/>
      <c r="E38" s="293"/>
      <c r="F38" s="294"/>
      <c r="G38" s="89">
        <v>0</v>
      </c>
      <c r="H38" s="84">
        <f>+G38/Assumptions!D6</f>
        <v>0</v>
      </c>
    </row>
    <row r="39" spans="2:8" ht="26.25" customHeight="1" x14ac:dyDescent="0.25">
      <c r="B39" s="101" t="s">
        <v>146</v>
      </c>
      <c r="C39" s="102"/>
      <c r="D39" s="102"/>
      <c r="E39" s="102"/>
      <c r="F39" s="102"/>
      <c r="G39" s="103">
        <f>SUM(G27:G35)</f>
        <v>2560.375</v>
      </c>
      <c r="H39" s="104">
        <f>SUM(H27:H35)</f>
        <v>51.207499999999996</v>
      </c>
    </row>
    <row r="40" spans="2:8" ht="16.5" x14ac:dyDescent="0.3">
      <c r="B40" s="168"/>
      <c r="C40" s="169"/>
      <c r="D40" s="169"/>
      <c r="E40" s="169"/>
      <c r="F40" s="169"/>
      <c r="G40" s="169"/>
      <c r="H40" s="170"/>
    </row>
    <row r="41" spans="2:8" ht="24.75" customHeight="1" thickBot="1" x14ac:dyDescent="0.3">
      <c r="B41" s="62" t="s">
        <v>74</v>
      </c>
      <c r="C41" s="98"/>
      <c r="D41" s="98"/>
      <c r="E41" s="98"/>
      <c r="F41" s="98"/>
      <c r="G41" s="99">
        <f>+G24+G39</f>
        <v>6970.375</v>
      </c>
      <c r="H41" s="100">
        <f>+H24+H39</f>
        <v>139.4075</v>
      </c>
    </row>
    <row r="42" spans="2:8" ht="15.75" x14ac:dyDescent="0.25">
      <c r="B42" s="146" t="s">
        <v>130</v>
      </c>
      <c r="C42" s="264"/>
      <c r="D42" s="264"/>
      <c r="E42" s="264"/>
      <c r="F42" s="264"/>
      <c r="G42" s="264"/>
      <c r="H42" s="264"/>
    </row>
    <row r="43" spans="2:8" ht="15.75" x14ac:dyDescent="0.25">
      <c r="B43" s="146" t="s">
        <v>163</v>
      </c>
      <c r="C43" s="264"/>
      <c r="D43" s="264"/>
      <c r="E43" s="264"/>
      <c r="F43" s="264"/>
      <c r="G43" s="264"/>
      <c r="H43" s="264"/>
    </row>
    <row r="44" spans="2:8" ht="15.75" x14ac:dyDescent="0.25">
      <c r="B44" s="146" t="s">
        <v>93</v>
      </c>
      <c r="C44" s="264"/>
      <c r="D44" s="264"/>
      <c r="E44" s="264"/>
      <c r="F44" s="264"/>
      <c r="G44" s="264"/>
      <c r="H44" s="264"/>
    </row>
  </sheetData>
  <sheetProtection algorithmName="SHA-512" hashValue="2/Nug8y5rSgDVEDKkeEL+6c2Q7mAhEW7RfjBKTv+3y084TywH9xg/H/qFNJUikhRn0JFKmFNMMdd5RLPToSjwg==" saltValue="/EtfmfHmiSTQAH4dKhydaw==" spinCount="100000" sheet="1" objects="1" scenarios="1"/>
  <mergeCells count="15">
    <mergeCell ref="B37:F37"/>
    <mergeCell ref="B38:F38"/>
    <mergeCell ref="B36:C36"/>
    <mergeCell ref="B33:C33"/>
    <mergeCell ref="B34:C34"/>
    <mergeCell ref="B35:C35"/>
    <mergeCell ref="B2:H2"/>
    <mergeCell ref="B3:H3"/>
    <mergeCell ref="B7:H7"/>
    <mergeCell ref="B19:C19"/>
    <mergeCell ref="B20:C20"/>
    <mergeCell ref="B6:H6"/>
    <mergeCell ref="B5:H5"/>
    <mergeCell ref="B22:F22"/>
    <mergeCell ref="B23:F23"/>
  </mergeCells>
  <pageMargins left="0.7" right="0.7" top="0.75" bottom="0.75" header="0.3" footer="0.3"/>
  <pageSetup orientation="portrait" r:id="rId1"/>
  <ignoredErrors>
    <ignoredError sqref="G33"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4"/>
  <sheetViews>
    <sheetView showGridLines="0" workbookViewId="0"/>
  </sheetViews>
  <sheetFormatPr defaultRowHeight="15" x14ac:dyDescent="0.25"/>
  <cols>
    <col min="1" max="1" width="1.28515625" customWidth="1"/>
    <col min="2" max="2" width="40.5703125" customWidth="1"/>
    <col min="3" max="3" width="13.28515625" customWidth="1"/>
    <col min="4" max="4" width="10.140625" customWidth="1"/>
    <col min="5" max="5" width="10.5703125" customWidth="1"/>
    <col min="6" max="6" width="14.28515625" customWidth="1"/>
    <col min="7" max="7" width="16.5703125" customWidth="1"/>
    <col min="8" max="8" width="16.85546875" customWidth="1"/>
  </cols>
  <sheetData>
    <row r="1" spans="2:8" ht="9" customHeight="1" thickBot="1" x14ac:dyDescent="0.3"/>
    <row r="2" spans="2:8" x14ac:dyDescent="0.25">
      <c r="B2" s="215"/>
      <c r="C2" s="216"/>
      <c r="D2" s="216"/>
      <c r="E2" s="216"/>
      <c r="F2" s="216"/>
      <c r="G2" s="216"/>
      <c r="H2" s="229"/>
    </row>
    <row r="3" spans="2:8" ht="46.5" x14ac:dyDescent="0.25">
      <c r="B3" s="299" t="s">
        <v>133</v>
      </c>
      <c r="C3" s="300"/>
      <c r="D3" s="300"/>
      <c r="E3" s="300"/>
      <c r="F3" s="300"/>
      <c r="G3" s="300"/>
      <c r="H3" s="301"/>
    </row>
    <row r="4" spans="2:8" x14ac:dyDescent="0.25">
      <c r="B4" s="3"/>
      <c r="C4" s="4"/>
      <c r="D4" s="4"/>
      <c r="E4" s="4"/>
      <c r="F4" s="4"/>
      <c r="G4" s="4"/>
      <c r="H4" s="5"/>
    </row>
    <row r="5" spans="2:8" ht="9" customHeight="1" x14ac:dyDescent="0.25">
      <c r="B5" s="6"/>
      <c r="H5" s="7"/>
    </row>
    <row r="6" spans="2:8" ht="21.75" thickBot="1" x14ac:dyDescent="0.4">
      <c r="B6" s="230" t="s">
        <v>156</v>
      </c>
      <c r="C6" s="231"/>
      <c r="D6" s="231"/>
      <c r="E6" s="231"/>
      <c r="F6" s="231"/>
      <c r="G6" s="231"/>
      <c r="H6" s="232"/>
    </row>
    <row r="7" spans="2:8" ht="9" customHeight="1" thickBot="1" x14ac:dyDescent="0.3">
      <c r="B7" s="6"/>
      <c r="H7" s="7"/>
    </row>
    <row r="8" spans="2:8" ht="18.75" x14ac:dyDescent="0.3">
      <c r="B8" s="34" t="s">
        <v>64</v>
      </c>
      <c r="C8" s="35" t="s">
        <v>4</v>
      </c>
      <c r="D8" s="35" t="s">
        <v>10</v>
      </c>
      <c r="E8" s="35" t="s">
        <v>6</v>
      </c>
      <c r="F8" s="35" t="s">
        <v>16</v>
      </c>
      <c r="G8" s="35" t="s">
        <v>65</v>
      </c>
      <c r="H8" s="36" t="s">
        <v>108</v>
      </c>
    </row>
    <row r="9" spans="2:8" ht="18.75" x14ac:dyDescent="0.3">
      <c r="B9" s="17" t="s">
        <v>40</v>
      </c>
      <c r="C9" s="18">
        <f>+Assumptions!D6+Assumptions!D7</f>
        <v>52</v>
      </c>
      <c r="D9" s="171">
        <v>1</v>
      </c>
      <c r="E9" s="18" t="s">
        <v>41</v>
      </c>
      <c r="F9" s="172">
        <v>2</v>
      </c>
      <c r="G9" s="19">
        <f>+C9*D9*F9</f>
        <v>104</v>
      </c>
      <c r="H9" s="20">
        <f>+G9/Assumptions!D6</f>
        <v>2.08</v>
      </c>
    </row>
    <row r="10" spans="2:8" ht="18.75" x14ac:dyDescent="0.3">
      <c r="B10" s="17" t="s">
        <v>109</v>
      </c>
      <c r="C10" s="21">
        <f>+Assumptions!D26</f>
        <v>81.224999999999994</v>
      </c>
      <c r="D10" s="171">
        <v>2</v>
      </c>
      <c r="E10" s="18" t="s">
        <v>41</v>
      </c>
      <c r="F10" s="172">
        <v>1</v>
      </c>
      <c r="G10" s="19">
        <f t="shared" ref="G10" si="0">+C10*D10*F10</f>
        <v>162.44999999999999</v>
      </c>
      <c r="H10" s="20">
        <f>+G10/Assumptions!D6</f>
        <v>3.2489999999999997</v>
      </c>
    </row>
    <row r="11" spans="2:8" ht="18.75" x14ac:dyDescent="0.3">
      <c r="B11" s="17" t="s">
        <v>110</v>
      </c>
      <c r="C11" s="21">
        <f>+Assumptions!D26</f>
        <v>81.224999999999994</v>
      </c>
      <c r="D11" s="171">
        <v>1</v>
      </c>
      <c r="E11" s="18" t="s">
        <v>41</v>
      </c>
      <c r="F11" s="172">
        <v>2</v>
      </c>
      <c r="G11" s="19">
        <f t="shared" ref="G11:G16" si="1">+C11*D11*F11</f>
        <v>162.44999999999999</v>
      </c>
      <c r="H11" s="20">
        <f>+G11/Assumptions!D6</f>
        <v>3.2489999999999997</v>
      </c>
    </row>
    <row r="12" spans="2:8" ht="18.75" x14ac:dyDescent="0.3">
      <c r="B12" s="24" t="s">
        <v>151</v>
      </c>
      <c r="C12" s="25"/>
      <c r="D12" s="25"/>
      <c r="E12" s="25"/>
      <c r="F12" s="26"/>
      <c r="G12" s="173">
        <v>0</v>
      </c>
      <c r="H12" s="20">
        <f>+G12/Assumptions!D6</f>
        <v>0</v>
      </c>
    </row>
    <row r="13" spans="2:8" ht="18.75" x14ac:dyDescent="0.3">
      <c r="B13" s="17" t="s">
        <v>42</v>
      </c>
      <c r="C13" s="18">
        <f>+Assumptions!D6+Assumptions!D7</f>
        <v>52</v>
      </c>
      <c r="D13" s="171">
        <v>1</v>
      </c>
      <c r="E13" s="18" t="s">
        <v>41</v>
      </c>
      <c r="F13" s="172">
        <v>1</v>
      </c>
      <c r="G13" s="19">
        <f t="shared" si="1"/>
        <v>52</v>
      </c>
      <c r="H13" s="20">
        <f>+G13/Assumptions!D6</f>
        <v>1.04</v>
      </c>
    </row>
    <row r="14" spans="2:8" ht="18.75" x14ac:dyDescent="0.3">
      <c r="B14" s="17" t="s">
        <v>111</v>
      </c>
      <c r="C14" s="21">
        <f>+Assumptions!D26</f>
        <v>81.224999999999994</v>
      </c>
      <c r="D14" s="171">
        <v>2</v>
      </c>
      <c r="E14" s="18" t="s">
        <v>41</v>
      </c>
      <c r="F14" s="172">
        <v>1</v>
      </c>
      <c r="G14" s="19">
        <f t="shared" si="1"/>
        <v>162.44999999999999</v>
      </c>
      <c r="H14" s="20">
        <f>+G14/Assumptions!D6</f>
        <v>3.2489999999999997</v>
      </c>
    </row>
    <row r="15" spans="2:8" ht="18.75" x14ac:dyDescent="0.3">
      <c r="B15" s="174" t="s">
        <v>82</v>
      </c>
      <c r="C15" s="171">
        <v>0</v>
      </c>
      <c r="D15" s="171">
        <v>0</v>
      </c>
      <c r="E15" s="18" t="s">
        <v>41</v>
      </c>
      <c r="F15" s="172">
        <v>0</v>
      </c>
      <c r="G15" s="19">
        <f t="shared" si="1"/>
        <v>0</v>
      </c>
      <c r="H15" s="20">
        <f>+G15/Assumptions!D6</f>
        <v>0</v>
      </c>
    </row>
    <row r="16" spans="2:8" ht="18.75" x14ac:dyDescent="0.3">
      <c r="B16" s="174" t="s">
        <v>82</v>
      </c>
      <c r="C16" s="175">
        <v>0</v>
      </c>
      <c r="D16" s="171">
        <v>0</v>
      </c>
      <c r="E16" s="18" t="s">
        <v>41</v>
      </c>
      <c r="F16" s="172">
        <v>0</v>
      </c>
      <c r="G16" s="19">
        <f t="shared" si="1"/>
        <v>0</v>
      </c>
      <c r="H16" s="20">
        <f>+G16/Assumptions!D6</f>
        <v>0</v>
      </c>
    </row>
    <row r="17" spans="2:8" ht="18.75" x14ac:dyDescent="0.3">
      <c r="B17" s="241" t="s">
        <v>55</v>
      </c>
      <c r="C17" s="242"/>
      <c r="D17" s="242"/>
      <c r="E17" s="242"/>
      <c r="F17" s="243"/>
      <c r="G17" s="158">
        <v>300</v>
      </c>
      <c r="H17" s="20">
        <f>+G17/Assumptions!D6</f>
        <v>6</v>
      </c>
    </row>
    <row r="18" spans="2:8" ht="18.75" x14ac:dyDescent="0.3">
      <c r="B18" s="74" t="s">
        <v>43</v>
      </c>
      <c r="C18" s="75"/>
      <c r="D18" s="75"/>
      <c r="E18" s="75"/>
      <c r="F18" s="76"/>
      <c r="G18" s="158">
        <v>500</v>
      </c>
      <c r="H18" s="20">
        <f>+G18/Assumptions!D6</f>
        <v>10</v>
      </c>
    </row>
    <row r="19" spans="2:8" ht="18.75" x14ac:dyDescent="0.3">
      <c r="B19" s="238" t="s">
        <v>81</v>
      </c>
      <c r="C19" s="239"/>
      <c r="D19" s="239"/>
      <c r="E19" s="239"/>
      <c r="F19" s="240"/>
      <c r="G19" s="163">
        <v>0</v>
      </c>
      <c r="H19" s="20">
        <f>+G19/Assumptions!D6</f>
        <v>0</v>
      </c>
    </row>
    <row r="20" spans="2:8" ht="18.75" x14ac:dyDescent="0.3">
      <c r="B20" s="238" t="s">
        <v>81</v>
      </c>
      <c r="C20" s="239"/>
      <c r="D20" s="239"/>
      <c r="E20" s="239"/>
      <c r="F20" s="240"/>
      <c r="G20" s="163">
        <v>0</v>
      </c>
      <c r="H20" s="20">
        <f>+G20/Assumptions!D6</f>
        <v>0</v>
      </c>
    </row>
    <row r="21" spans="2:8" ht="29.25" customHeight="1" thickBot="1" x14ac:dyDescent="0.3">
      <c r="B21" s="66" t="s">
        <v>60</v>
      </c>
      <c r="C21" s="67"/>
      <c r="D21" s="67"/>
      <c r="E21" s="67"/>
      <c r="F21" s="67"/>
      <c r="G21" s="64">
        <f>SUM(G9:G20)</f>
        <v>1443.35</v>
      </c>
      <c r="H21" s="65">
        <f>SUM(H9:H20)</f>
        <v>28.866999999999997</v>
      </c>
    </row>
    <row r="22" spans="2:8" ht="15.75" x14ac:dyDescent="0.25">
      <c r="B22" s="146" t="s">
        <v>130</v>
      </c>
    </row>
    <row r="23" spans="2:8" ht="15.75" x14ac:dyDescent="0.25">
      <c r="B23" s="146" t="s">
        <v>163</v>
      </c>
    </row>
    <row r="24" spans="2:8" ht="15.75" x14ac:dyDescent="0.25">
      <c r="B24" s="146" t="s">
        <v>93</v>
      </c>
    </row>
  </sheetData>
  <sheetProtection algorithmName="SHA-512" hashValue="IWaRIjGHP5MV9J9+iXFbcjjccZ66JADvfiXhLis51FAGONxjoBeSVi4brHOZLaLMaV0Hbv6nXryNx82Lw7d0xA==" saltValue="FKzPun0Jvwt4ZdYETXb7mA==" spinCount="100000" sheet="1" objects="1" scenarios="1"/>
  <mergeCells count="6">
    <mergeCell ref="B20:F20"/>
    <mergeCell ref="B2:H2"/>
    <mergeCell ref="B3:H3"/>
    <mergeCell ref="B6:H6"/>
    <mergeCell ref="B17:F17"/>
    <mergeCell ref="B19:F19"/>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2"/>
  <sheetViews>
    <sheetView showGridLines="0" workbookViewId="0">
      <selection activeCell="G15" sqref="G15"/>
    </sheetView>
  </sheetViews>
  <sheetFormatPr defaultRowHeight="15" x14ac:dyDescent="0.25"/>
  <cols>
    <col min="1" max="1" width="1.28515625" customWidth="1"/>
    <col min="2" max="2" width="52.28515625" customWidth="1"/>
    <col min="3" max="3" width="13.7109375" customWidth="1"/>
    <col min="4" max="4" width="11.5703125" customWidth="1"/>
    <col min="5" max="5" width="14.85546875" customWidth="1"/>
    <col min="6" max="6" width="13.7109375" customWidth="1"/>
    <col min="7" max="7" width="17" customWidth="1"/>
  </cols>
  <sheetData>
    <row r="1" spans="2:7" ht="15.75" thickBot="1" x14ac:dyDescent="0.3"/>
    <row r="2" spans="2:7" x14ac:dyDescent="0.25">
      <c r="B2" s="215"/>
      <c r="C2" s="216"/>
      <c r="D2" s="216"/>
      <c r="E2" s="216"/>
      <c r="F2" s="216"/>
      <c r="G2" s="229"/>
    </row>
    <row r="3" spans="2:7" ht="46.5" x14ac:dyDescent="0.25">
      <c r="B3" s="299" t="s">
        <v>133</v>
      </c>
      <c r="C3" s="300"/>
      <c r="D3" s="300"/>
      <c r="E3" s="300"/>
      <c r="F3" s="300"/>
      <c r="G3" s="301"/>
    </row>
    <row r="4" spans="2:7" x14ac:dyDescent="0.25">
      <c r="B4" s="3"/>
      <c r="C4" s="4"/>
      <c r="D4" s="4"/>
      <c r="E4" s="4"/>
      <c r="F4" s="4"/>
      <c r="G4" s="5"/>
    </row>
    <row r="5" spans="2:7" ht="10.5" customHeight="1" x14ac:dyDescent="0.3">
      <c r="B5" s="14"/>
      <c r="C5" s="1"/>
      <c r="D5" s="1"/>
      <c r="E5" s="1"/>
      <c r="F5" s="1"/>
      <c r="G5" s="42"/>
    </row>
    <row r="6" spans="2:7" ht="21.75" thickBot="1" x14ac:dyDescent="0.4">
      <c r="B6" s="230" t="s">
        <v>155</v>
      </c>
      <c r="C6" s="231"/>
      <c r="D6" s="231"/>
      <c r="E6" s="231"/>
      <c r="F6" s="231"/>
      <c r="G6" s="232"/>
    </row>
    <row r="7" spans="2:7" ht="9.75" customHeight="1" thickBot="1" x14ac:dyDescent="0.35">
      <c r="B7" s="15"/>
      <c r="C7" s="16"/>
      <c r="D7" s="16"/>
      <c r="E7" s="16"/>
      <c r="F7" s="16"/>
      <c r="G7" s="43"/>
    </row>
    <row r="8" spans="2:7" ht="18.75" x14ac:dyDescent="0.3">
      <c r="B8" s="34" t="s">
        <v>20</v>
      </c>
      <c r="C8" s="35" t="s">
        <v>78</v>
      </c>
      <c r="D8" s="44" t="s">
        <v>6</v>
      </c>
      <c r="E8" s="35" t="s">
        <v>16</v>
      </c>
      <c r="F8" s="35" t="s">
        <v>7</v>
      </c>
      <c r="G8" s="36" t="s">
        <v>108</v>
      </c>
    </row>
    <row r="9" spans="2:7" ht="18.75" x14ac:dyDescent="0.3">
      <c r="B9" s="37" t="s">
        <v>22</v>
      </c>
      <c r="C9" s="45">
        <f>+Assumptions!D6</f>
        <v>50</v>
      </c>
      <c r="D9" s="176" t="s">
        <v>23</v>
      </c>
      <c r="E9" s="161">
        <v>3</v>
      </c>
      <c r="F9" s="46">
        <f t="shared" ref="F9:F11" si="0">+C9*E9</f>
        <v>150</v>
      </c>
      <c r="G9" s="47">
        <f>+F9/Assumptions!D6</f>
        <v>3</v>
      </c>
    </row>
    <row r="10" spans="2:7" ht="18.75" x14ac:dyDescent="0.3">
      <c r="B10" s="37" t="s">
        <v>24</v>
      </c>
      <c r="C10" s="45">
        <f>+Assumptions!D6</f>
        <v>50</v>
      </c>
      <c r="D10" s="176" t="s">
        <v>23</v>
      </c>
      <c r="E10" s="161">
        <v>5</v>
      </c>
      <c r="F10" s="46">
        <f t="shared" si="0"/>
        <v>250</v>
      </c>
      <c r="G10" s="47">
        <f>+F10/Assumptions!D6</f>
        <v>5</v>
      </c>
    </row>
    <row r="11" spans="2:7" ht="18.75" x14ac:dyDescent="0.3">
      <c r="B11" s="53" t="s">
        <v>127</v>
      </c>
      <c r="C11" s="83">
        <f>+Assumptions!D7*Assumptions!D10</f>
        <v>0.66</v>
      </c>
      <c r="D11" s="177" t="s">
        <v>23</v>
      </c>
      <c r="E11" s="161">
        <v>500</v>
      </c>
      <c r="F11" s="46">
        <f t="shared" si="0"/>
        <v>330</v>
      </c>
      <c r="G11" s="47">
        <f>+F11/Assumptions!D6</f>
        <v>6.6</v>
      </c>
    </row>
    <row r="12" spans="2:7" ht="18.75" x14ac:dyDescent="0.3">
      <c r="B12" s="53" t="s">
        <v>83</v>
      </c>
      <c r="C12" s="38">
        <f>+Income!C9+Income!C10+Income!C11+Income!C12</f>
        <v>79.284999999999997</v>
      </c>
      <c r="D12" s="159" t="s">
        <v>23</v>
      </c>
      <c r="E12" s="178">
        <v>5</v>
      </c>
      <c r="F12" s="46">
        <f>+C12*E12</f>
        <v>396.42499999999995</v>
      </c>
      <c r="G12" s="47">
        <f>+F12/Assumptions!D6</f>
        <v>7.9284999999999988</v>
      </c>
    </row>
    <row r="13" spans="2:7" ht="18.75" x14ac:dyDescent="0.3">
      <c r="B13" s="53" t="s">
        <v>70</v>
      </c>
      <c r="C13" s="38">
        <f>+Income!C9+Income!C10+Income!C11+Income!C12</f>
        <v>79.284999999999997</v>
      </c>
      <c r="D13" s="159" t="s">
        <v>23</v>
      </c>
      <c r="E13" s="178">
        <v>5</v>
      </c>
      <c r="F13" s="46">
        <f>+C13*E13</f>
        <v>396.42499999999995</v>
      </c>
      <c r="G13" s="47">
        <f>+F13/Assumptions!D6</f>
        <v>7.9284999999999988</v>
      </c>
    </row>
    <row r="14" spans="2:7" ht="18.75" x14ac:dyDescent="0.3">
      <c r="B14" s="236" t="s">
        <v>152</v>
      </c>
      <c r="C14" s="247"/>
      <c r="D14" s="247"/>
      <c r="E14" s="248"/>
      <c r="F14" s="46">
        <v>500</v>
      </c>
      <c r="G14" s="47">
        <f>+F14/Assumptions!D6</f>
        <v>10</v>
      </c>
    </row>
    <row r="15" spans="2:7" ht="19.5" thickBot="1" x14ac:dyDescent="0.35">
      <c r="B15" s="244" t="s">
        <v>165</v>
      </c>
      <c r="C15" s="245"/>
      <c r="D15" s="245"/>
      <c r="E15" s="246"/>
      <c r="F15" s="179">
        <v>240</v>
      </c>
      <c r="G15" s="48">
        <f>+F15/Assumptions!D6</f>
        <v>4.8</v>
      </c>
    </row>
    <row r="16" spans="2:7" ht="19.5" thickBot="1" x14ac:dyDescent="0.35">
      <c r="B16" s="244" t="s">
        <v>69</v>
      </c>
      <c r="C16" s="245"/>
      <c r="D16" s="245"/>
      <c r="E16" s="246"/>
      <c r="F16" s="179">
        <v>0</v>
      </c>
      <c r="G16" s="48">
        <f>+F16/Assumptions!D6</f>
        <v>0</v>
      </c>
    </row>
    <row r="17" spans="2:7" ht="19.5" thickBot="1" x14ac:dyDescent="0.35">
      <c r="B17" s="244" t="s">
        <v>69</v>
      </c>
      <c r="C17" s="245"/>
      <c r="D17" s="245"/>
      <c r="E17" s="246"/>
      <c r="F17" s="180">
        <v>0</v>
      </c>
      <c r="G17" s="49">
        <f>+F17/Assumptions!D6</f>
        <v>0</v>
      </c>
    </row>
    <row r="18" spans="2:7" ht="19.5" thickBot="1" x14ac:dyDescent="0.35">
      <c r="B18" s="244" t="s">
        <v>69</v>
      </c>
      <c r="C18" s="245"/>
      <c r="D18" s="245"/>
      <c r="E18" s="246"/>
      <c r="F18" s="180">
        <v>0</v>
      </c>
      <c r="G18" s="49">
        <f>+F18/Assumptions!D6</f>
        <v>0</v>
      </c>
    </row>
    <row r="19" spans="2:7" ht="26.25" customHeight="1" x14ac:dyDescent="0.25">
      <c r="B19" s="68" t="s">
        <v>39</v>
      </c>
      <c r="C19" s="69"/>
      <c r="D19" s="69"/>
      <c r="E19" s="69"/>
      <c r="F19" s="70">
        <f>SUM(F9:F18)</f>
        <v>2262.85</v>
      </c>
      <c r="G19" s="71">
        <f>SUM(G9:G18)</f>
        <v>45.256999999999991</v>
      </c>
    </row>
    <row r="20" spans="2:7" ht="15.75" x14ac:dyDescent="0.25">
      <c r="B20" s="146" t="s">
        <v>130</v>
      </c>
      <c r="C20" s="264"/>
      <c r="D20" s="264"/>
      <c r="E20" s="264"/>
      <c r="F20" s="264"/>
      <c r="G20" s="264"/>
    </row>
    <row r="21" spans="2:7" ht="15.75" x14ac:dyDescent="0.25">
      <c r="B21" s="146" t="s">
        <v>163</v>
      </c>
      <c r="C21" s="264"/>
      <c r="D21" s="264"/>
      <c r="E21" s="264"/>
      <c r="F21" s="264"/>
      <c r="G21" s="264"/>
    </row>
    <row r="22" spans="2:7" ht="15.75" x14ac:dyDescent="0.25">
      <c r="B22" s="146" t="s">
        <v>93</v>
      </c>
      <c r="C22" s="264"/>
      <c r="D22" s="264"/>
      <c r="E22" s="264"/>
      <c r="F22" s="264"/>
      <c r="G22" s="264"/>
    </row>
  </sheetData>
  <sheetProtection algorithmName="SHA-512" hashValue="2eEYVYZh1bMn86s11GC2OIRHh6z1hGQOvPRxy/13l+4B7YNRDsFRoEmWV8foc+5xhXAEPwUzADF4vBJLV5tc2w==" saltValue="H8rekcYxLWxn/fe3EgPoag==" spinCount="100000" sheet="1" objects="1" scenarios="1"/>
  <mergeCells count="8">
    <mergeCell ref="B17:E17"/>
    <mergeCell ref="B15:E15"/>
    <mergeCell ref="B18:E18"/>
    <mergeCell ref="B2:G2"/>
    <mergeCell ref="B3:G3"/>
    <mergeCell ref="B6:G6"/>
    <mergeCell ref="B14:E14"/>
    <mergeCell ref="B16:E16"/>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7"/>
  <sheetViews>
    <sheetView showGridLines="0" workbookViewId="0">
      <selection activeCell="B30" sqref="B30"/>
    </sheetView>
  </sheetViews>
  <sheetFormatPr defaultRowHeight="15" x14ac:dyDescent="0.25"/>
  <cols>
    <col min="1" max="1" width="1.42578125" customWidth="1"/>
    <col min="2" max="2" width="52.42578125" customWidth="1"/>
    <col min="3" max="3" width="12.140625" customWidth="1"/>
    <col min="4" max="4" width="12.85546875" customWidth="1"/>
    <col min="5" max="5" width="13.140625" customWidth="1"/>
    <col min="6" max="6" width="17" customWidth="1"/>
    <col min="7" max="7" width="19.5703125" customWidth="1"/>
  </cols>
  <sheetData>
    <row r="1" spans="2:7" ht="7.5" customHeight="1" thickBot="1" x14ac:dyDescent="0.3"/>
    <row r="2" spans="2:7" x14ac:dyDescent="0.25">
      <c r="B2" s="215"/>
      <c r="C2" s="216"/>
      <c r="D2" s="216"/>
      <c r="E2" s="216"/>
      <c r="F2" s="216"/>
      <c r="G2" s="229"/>
    </row>
    <row r="3" spans="2:7" ht="46.5" x14ac:dyDescent="0.25">
      <c r="B3" s="299" t="s">
        <v>133</v>
      </c>
      <c r="C3" s="300"/>
      <c r="D3" s="300"/>
      <c r="E3" s="300"/>
      <c r="F3" s="300"/>
      <c r="G3" s="301"/>
    </row>
    <row r="4" spans="2:7" x14ac:dyDescent="0.25">
      <c r="B4" s="3"/>
      <c r="C4" s="4"/>
      <c r="D4" s="4"/>
      <c r="E4" s="4"/>
      <c r="F4" s="4"/>
      <c r="G4" s="5"/>
    </row>
    <row r="5" spans="2:7" ht="9" customHeight="1" x14ac:dyDescent="0.25">
      <c r="B5" s="6"/>
      <c r="G5" s="7"/>
    </row>
    <row r="6" spans="2:7" ht="21.75" thickBot="1" x14ac:dyDescent="0.4">
      <c r="B6" s="230" t="s">
        <v>154</v>
      </c>
      <c r="C6" s="231"/>
      <c r="D6" s="231"/>
      <c r="E6" s="231"/>
      <c r="F6" s="231"/>
      <c r="G6" s="232"/>
    </row>
    <row r="7" spans="2:7" ht="9.75" customHeight="1" thickBot="1" x14ac:dyDescent="0.35">
      <c r="B7" s="50"/>
      <c r="C7" s="51"/>
      <c r="D7" s="51"/>
      <c r="E7" s="51"/>
      <c r="F7" s="51"/>
      <c r="G7" s="52"/>
    </row>
    <row r="8" spans="2:7" ht="19.5" thickBot="1" x14ac:dyDescent="0.35">
      <c r="B8" s="94" t="s">
        <v>62</v>
      </c>
      <c r="C8" s="95" t="s">
        <v>26</v>
      </c>
      <c r="D8" s="96" t="s">
        <v>21</v>
      </c>
      <c r="E8" s="96" t="s">
        <v>6</v>
      </c>
      <c r="F8" s="96" t="s">
        <v>7</v>
      </c>
      <c r="G8" s="97" t="s">
        <v>108</v>
      </c>
    </row>
    <row r="9" spans="2:7" ht="18.75" x14ac:dyDescent="0.3">
      <c r="B9" s="91" t="s">
        <v>112</v>
      </c>
      <c r="C9" s="181">
        <v>50</v>
      </c>
      <c r="D9" s="182">
        <v>250</v>
      </c>
      <c r="E9" s="181" t="s">
        <v>23</v>
      </c>
      <c r="F9" s="92">
        <f>+C9*D9</f>
        <v>12500</v>
      </c>
      <c r="G9" s="93">
        <f>+F9/C9</f>
        <v>250</v>
      </c>
    </row>
    <row r="10" spans="2:7" ht="18.75" x14ac:dyDescent="0.3">
      <c r="B10" s="37" t="s">
        <v>113</v>
      </c>
      <c r="C10" s="159">
        <v>2</v>
      </c>
      <c r="D10" s="163">
        <v>500</v>
      </c>
      <c r="E10" s="159" t="s">
        <v>23</v>
      </c>
      <c r="F10" s="46">
        <f>+C10*D10</f>
        <v>1000</v>
      </c>
      <c r="G10" s="93">
        <f>+F10/C9</f>
        <v>20</v>
      </c>
    </row>
    <row r="11" spans="2:7" ht="18.75" x14ac:dyDescent="0.3">
      <c r="B11" s="53" t="s">
        <v>27</v>
      </c>
      <c r="C11" s="159">
        <v>1</v>
      </c>
      <c r="D11" s="163">
        <v>750</v>
      </c>
      <c r="E11" s="159" t="s">
        <v>23</v>
      </c>
      <c r="F11" s="46">
        <f>+C11*D11</f>
        <v>750</v>
      </c>
      <c r="G11" s="93">
        <f>+F11/C9</f>
        <v>15</v>
      </c>
    </row>
    <row r="12" spans="2:7" ht="18.75" x14ac:dyDescent="0.3">
      <c r="B12" s="53" t="s">
        <v>28</v>
      </c>
      <c r="C12" s="165">
        <v>10</v>
      </c>
      <c r="D12" s="163">
        <v>200</v>
      </c>
      <c r="E12" s="159" t="s">
        <v>29</v>
      </c>
      <c r="F12" s="46">
        <f>+C12*D12</f>
        <v>2000</v>
      </c>
      <c r="G12" s="93">
        <f>+F12/C9</f>
        <v>40</v>
      </c>
    </row>
    <row r="13" spans="2:7" ht="18.75" x14ac:dyDescent="0.3">
      <c r="B13" s="251" t="s">
        <v>30</v>
      </c>
      <c r="C13" s="252"/>
      <c r="D13" s="252"/>
      <c r="E13" s="252"/>
      <c r="F13" s="163">
        <v>10000</v>
      </c>
      <c r="G13" s="93">
        <f>+F13/C9</f>
        <v>200</v>
      </c>
    </row>
    <row r="14" spans="2:7" ht="18.75" x14ac:dyDescent="0.3">
      <c r="B14" s="251" t="s">
        <v>31</v>
      </c>
      <c r="C14" s="252"/>
      <c r="D14" s="252"/>
      <c r="E14" s="252"/>
      <c r="F14" s="163">
        <v>10000</v>
      </c>
      <c r="G14" s="93">
        <f>+F14/C9</f>
        <v>200</v>
      </c>
    </row>
    <row r="15" spans="2:7" ht="18.75" x14ac:dyDescent="0.3">
      <c r="B15" s="251" t="s">
        <v>56</v>
      </c>
      <c r="C15" s="252"/>
      <c r="D15" s="252"/>
      <c r="E15" s="252"/>
      <c r="F15" s="163">
        <v>3000</v>
      </c>
      <c r="G15" s="93">
        <f>+F15/C9</f>
        <v>60</v>
      </c>
    </row>
    <row r="16" spans="2:7" ht="18.75" x14ac:dyDescent="0.3">
      <c r="B16" s="251" t="s">
        <v>32</v>
      </c>
      <c r="C16" s="252"/>
      <c r="D16" s="252"/>
      <c r="E16" s="252"/>
      <c r="F16" s="163">
        <v>1500</v>
      </c>
      <c r="G16" s="93">
        <f>+F16/C9</f>
        <v>30</v>
      </c>
    </row>
    <row r="17" spans="2:7" ht="18.75" x14ac:dyDescent="0.3">
      <c r="B17" s="53" t="s">
        <v>79</v>
      </c>
      <c r="C17" s="54"/>
      <c r="D17" s="54"/>
      <c r="E17" s="55"/>
      <c r="F17" s="163">
        <v>1500</v>
      </c>
      <c r="G17" s="93">
        <f>+F17/C9</f>
        <v>30</v>
      </c>
    </row>
    <row r="18" spans="2:7" ht="18.75" x14ac:dyDescent="0.3">
      <c r="B18" s="236" t="s">
        <v>63</v>
      </c>
      <c r="C18" s="253"/>
      <c r="D18" s="253"/>
      <c r="E18" s="254"/>
      <c r="F18" s="163">
        <v>3000</v>
      </c>
      <c r="G18" s="93">
        <f>+F18/C9</f>
        <v>60</v>
      </c>
    </row>
    <row r="19" spans="2:7" ht="18.75" x14ac:dyDescent="0.3">
      <c r="B19" s="236" t="s">
        <v>33</v>
      </c>
      <c r="C19" s="253"/>
      <c r="D19" s="253"/>
      <c r="E19" s="254"/>
      <c r="F19" s="163">
        <v>2000</v>
      </c>
      <c r="G19" s="93">
        <f>+F19/C9</f>
        <v>40</v>
      </c>
    </row>
    <row r="20" spans="2:7" ht="18.75" x14ac:dyDescent="0.3">
      <c r="B20" s="251" t="s">
        <v>34</v>
      </c>
      <c r="C20" s="252"/>
      <c r="D20" s="252"/>
      <c r="E20" s="252"/>
      <c r="F20" s="163">
        <v>500</v>
      </c>
      <c r="G20" s="93">
        <f>+F20/C9</f>
        <v>10</v>
      </c>
    </row>
    <row r="21" spans="2:7" ht="18.75" x14ac:dyDescent="0.3">
      <c r="B21" s="249" t="s">
        <v>35</v>
      </c>
      <c r="C21" s="250"/>
      <c r="D21" s="250"/>
      <c r="E21" s="250"/>
      <c r="F21" s="183">
        <v>0</v>
      </c>
      <c r="G21" s="93">
        <f>+F21/C9</f>
        <v>0</v>
      </c>
    </row>
    <row r="22" spans="2:7" ht="18.75" x14ac:dyDescent="0.3">
      <c r="B22" s="249" t="s">
        <v>35</v>
      </c>
      <c r="C22" s="250"/>
      <c r="D22" s="250"/>
      <c r="E22" s="250"/>
      <c r="F22" s="183">
        <v>0</v>
      </c>
      <c r="G22" s="93">
        <f>+F22/C9</f>
        <v>0</v>
      </c>
    </row>
    <row r="23" spans="2:7" ht="19.5" thickBot="1" x14ac:dyDescent="0.35">
      <c r="B23" s="249" t="s">
        <v>35</v>
      </c>
      <c r="C23" s="250"/>
      <c r="D23" s="250"/>
      <c r="E23" s="250"/>
      <c r="F23" s="183">
        <v>0</v>
      </c>
      <c r="G23" s="93">
        <f>+F23/C9</f>
        <v>0</v>
      </c>
    </row>
    <row r="24" spans="2:7" ht="19.5" thickBot="1" x14ac:dyDescent="0.35">
      <c r="B24" s="22" t="s">
        <v>36</v>
      </c>
      <c r="C24" s="23"/>
      <c r="D24" s="23"/>
      <c r="E24" s="23"/>
      <c r="F24" s="56">
        <f>SUM(F9:F23)</f>
        <v>47750</v>
      </c>
      <c r="G24" s="57">
        <f>SUM(G9:G23)</f>
        <v>955</v>
      </c>
    </row>
    <row r="25" spans="2:7" ht="15.75" x14ac:dyDescent="0.25">
      <c r="B25" s="146" t="s">
        <v>130</v>
      </c>
      <c r="C25" s="264"/>
      <c r="D25" s="264"/>
      <c r="E25" s="264"/>
      <c r="F25" s="264"/>
      <c r="G25" s="264"/>
    </row>
    <row r="26" spans="2:7" ht="15.75" x14ac:dyDescent="0.25">
      <c r="B26" s="146" t="s">
        <v>163</v>
      </c>
      <c r="C26" s="264"/>
      <c r="D26" s="264"/>
      <c r="E26" s="264"/>
      <c r="F26" s="264"/>
      <c r="G26" s="264"/>
    </row>
    <row r="27" spans="2:7" ht="15.75" x14ac:dyDescent="0.25">
      <c r="B27" s="146" t="s">
        <v>93</v>
      </c>
      <c r="C27" s="264"/>
      <c r="D27" s="264"/>
      <c r="E27" s="264"/>
      <c r="F27" s="264"/>
      <c r="G27" s="264"/>
    </row>
  </sheetData>
  <mergeCells count="13">
    <mergeCell ref="B23:E23"/>
    <mergeCell ref="B2:G2"/>
    <mergeCell ref="B3:G3"/>
    <mergeCell ref="B6:G6"/>
    <mergeCell ref="B22:E22"/>
    <mergeCell ref="B13:E13"/>
    <mergeCell ref="B14:E14"/>
    <mergeCell ref="B15:E15"/>
    <mergeCell ref="B21:E21"/>
    <mergeCell ref="B16:E16"/>
    <mergeCell ref="B18:E18"/>
    <mergeCell ref="B19:E19"/>
    <mergeCell ref="B20:E2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41"/>
  <sheetViews>
    <sheetView showGridLines="0" workbookViewId="0">
      <selection activeCell="K15" sqref="K15"/>
    </sheetView>
  </sheetViews>
  <sheetFormatPr defaultRowHeight="15" x14ac:dyDescent="0.25"/>
  <cols>
    <col min="1" max="1" width="1.5703125" customWidth="1"/>
    <col min="2" max="2" width="25.5703125" customWidth="1"/>
    <col min="3" max="4" width="12.7109375" customWidth="1"/>
    <col min="5" max="5" width="15.5703125" customWidth="1"/>
    <col min="6" max="6" width="20.28515625" customWidth="1"/>
    <col min="7" max="7" width="18.140625" customWidth="1"/>
    <col min="8" max="8" width="12.85546875" customWidth="1"/>
  </cols>
  <sheetData>
    <row r="1" spans="2:11" ht="11.25" customHeight="1" thickBot="1" x14ac:dyDescent="0.3"/>
    <row r="2" spans="2:11" x14ac:dyDescent="0.25">
      <c r="B2" s="215"/>
      <c r="C2" s="216"/>
      <c r="D2" s="216"/>
      <c r="E2" s="216"/>
      <c r="F2" s="216"/>
      <c r="G2" s="229"/>
      <c r="H2" s="13"/>
    </row>
    <row r="3" spans="2:11" ht="46.5" x14ac:dyDescent="0.25">
      <c r="B3" s="304" t="s">
        <v>133</v>
      </c>
      <c r="C3" s="305"/>
      <c r="D3" s="305"/>
      <c r="E3" s="305"/>
      <c r="F3" s="305"/>
      <c r="G3" s="305"/>
      <c r="H3" s="306"/>
    </row>
    <row r="4" spans="2:11" ht="16.5" x14ac:dyDescent="0.3">
      <c r="B4" s="113"/>
      <c r="C4" s="114"/>
      <c r="D4" s="114"/>
      <c r="E4" s="114"/>
      <c r="F4" s="114"/>
      <c r="G4" s="115"/>
      <c r="H4" s="115"/>
    </row>
    <row r="5" spans="2:11" ht="9" customHeight="1" x14ac:dyDescent="0.3">
      <c r="B5" s="116"/>
      <c r="C5" s="117"/>
      <c r="D5" s="117"/>
      <c r="E5" s="117"/>
      <c r="F5" s="117"/>
      <c r="G5" s="117"/>
      <c r="H5" s="119"/>
    </row>
    <row r="6" spans="2:11" ht="23.25" x14ac:dyDescent="0.35">
      <c r="B6" s="257" t="s">
        <v>84</v>
      </c>
      <c r="C6" s="258"/>
      <c r="D6" s="258"/>
      <c r="E6" s="258"/>
      <c r="F6" s="258"/>
      <c r="G6" s="258"/>
      <c r="H6" s="259"/>
    </row>
    <row r="7" spans="2:11" ht="9" customHeight="1" x14ac:dyDescent="0.3">
      <c r="B7" s="120"/>
      <c r="C7" s="118"/>
      <c r="D7" s="118"/>
      <c r="E7" s="118"/>
      <c r="F7" s="118"/>
      <c r="G7" s="118"/>
      <c r="H7" s="119"/>
      <c r="K7" t="s">
        <v>88</v>
      </c>
    </row>
    <row r="8" spans="2:11" ht="18.75" x14ac:dyDescent="0.3">
      <c r="B8" s="121" t="s">
        <v>2</v>
      </c>
      <c r="C8" s="122"/>
      <c r="D8" s="122"/>
      <c r="E8" s="122"/>
      <c r="F8" s="86" t="s">
        <v>7</v>
      </c>
      <c r="G8" s="86" t="s">
        <v>108</v>
      </c>
      <c r="H8" s="88" t="s">
        <v>92</v>
      </c>
    </row>
    <row r="9" spans="2:11" ht="18.75" x14ac:dyDescent="0.3">
      <c r="B9" s="116" t="s">
        <v>114</v>
      </c>
      <c r="C9" s="117"/>
      <c r="D9" s="117"/>
      <c r="E9" s="117"/>
      <c r="F9" s="141">
        <f>+Income!H9+Income!H10</f>
        <v>11699.0625</v>
      </c>
      <c r="G9" s="142">
        <f>+F9/Assumptions!D6</f>
        <v>233.98124999999999</v>
      </c>
      <c r="H9" s="308">
        <f>+F9/F12</f>
        <v>0.89274727790416508</v>
      </c>
    </row>
    <row r="10" spans="2:11" ht="18.75" x14ac:dyDescent="0.3">
      <c r="B10" s="116" t="s">
        <v>115</v>
      </c>
      <c r="C10" s="117"/>
      <c r="D10" s="117"/>
      <c r="E10" s="117"/>
      <c r="F10" s="141">
        <f>+Income!H11+Income!H12</f>
        <v>1405.5</v>
      </c>
      <c r="G10" s="142">
        <f>+F10/Assumptions!D6</f>
        <v>28.11</v>
      </c>
      <c r="H10" s="308">
        <f>+F10/F12</f>
        <v>0.10725272209583495</v>
      </c>
    </row>
    <row r="11" spans="2:11" ht="18.75" x14ac:dyDescent="0.3">
      <c r="B11" s="116" t="s">
        <v>85</v>
      </c>
      <c r="C11" s="117"/>
      <c r="D11" s="117"/>
      <c r="E11" s="117"/>
      <c r="F11" s="141">
        <f>+Income!H13+Income!H14+Income!H15</f>
        <v>0</v>
      </c>
      <c r="G11" s="142">
        <f>+F11/Assumptions!D6</f>
        <v>0</v>
      </c>
      <c r="H11" s="308">
        <f>+F11/F12</f>
        <v>0</v>
      </c>
    </row>
    <row r="12" spans="2:11" ht="18.75" x14ac:dyDescent="0.3">
      <c r="B12" s="125" t="s">
        <v>86</v>
      </c>
      <c r="C12" s="126"/>
      <c r="D12" s="126"/>
      <c r="E12" s="126"/>
      <c r="F12" s="127">
        <f>SUM(F9:F11)</f>
        <v>13104.5625</v>
      </c>
      <c r="G12" s="128">
        <f>+F12/Assumptions!D6</f>
        <v>262.09125</v>
      </c>
      <c r="H12" s="309"/>
    </row>
    <row r="13" spans="2:11" ht="18.75" x14ac:dyDescent="0.3">
      <c r="B13" s="123"/>
      <c r="C13" s="124"/>
      <c r="D13" s="124"/>
      <c r="E13" s="124"/>
      <c r="F13" s="124"/>
      <c r="G13" s="129"/>
      <c r="H13" s="310"/>
    </row>
    <row r="14" spans="2:11" ht="18.75" x14ac:dyDescent="0.3">
      <c r="B14" s="121" t="s">
        <v>87</v>
      </c>
      <c r="C14" s="122"/>
      <c r="D14" s="122"/>
      <c r="E14" s="122"/>
      <c r="F14" s="86" t="s">
        <v>7</v>
      </c>
      <c r="G14" s="131" t="s">
        <v>108</v>
      </c>
      <c r="H14" s="313" t="s">
        <v>92</v>
      </c>
    </row>
    <row r="15" spans="2:11" ht="18.75" x14ac:dyDescent="0.3">
      <c r="B15" s="116" t="s">
        <v>17</v>
      </c>
      <c r="C15" s="117"/>
      <c r="D15" s="117"/>
      <c r="E15" s="117"/>
      <c r="F15" s="143">
        <f>+'Feed costs'!G41</f>
        <v>6970.375</v>
      </c>
      <c r="G15" s="144">
        <f>+F15/Assumptions!D6</f>
        <v>139.4075</v>
      </c>
      <c r="H15" s="311">
        <f>+F15/F20</f>
        <v>0.65286620475199209</v>
      </c>
    </row>
    <row r="16" spans="2:11" ht="18.75" x14ac:dyDescent="0.3">
      <c r="B16" s="116" t="s">
        <v>116</v>
      </c>
      <c r="C16" s="117"/>
      <c r="D16" s="117"/>
      <c r="E16" s="141">
        <f>+'Feed costs'!G24</f>
        <v>4410</v>
      </c>
      <c r="F16" s="118"/>
      <c r="G16" s="142">
        <f>+E16/Assumptions!D6</f>
        <v>88.2</v>
      </c>
      <c r="H16" s="312">
        <f>+E16/F20</f>
        <v>0.41305381173269518</v>
      </c>
    </row>
    <row r="17" spans="2:8" ht="18.75" x14ac:dyDescent="0.3">
      <c r="B17" s="116" t="s">
        <v>117</v>
      </c>
      <c r="C17" s="117"/>
      <c r="D17" s="117"/>
      <c r="E17" s="141">
        <f>+'Feed costs'!G39</f>
        <v>2560.375</v>
      </c>
      <c r="F17" s="118"/>
      <c r="G17" s="142">
        <f>+E17/Assumptions!D6</f>
        <v>51.207500000000003</v>
      </c>
      <c r="H17" s="312">
        <f>+E17/F20</f>
        <v>0.23981239301929691</v>
      </c>
    </row>
    <row r="18" spans="2:8" ht="18.75" x14ac:dyDescent="0.3">
      <c r="B18" s="116" t="s">
        <v>118</v>
      </c>
      <c r="C18" s="117"/>
      <c r="D18" s="117"/>
      <c r="E18" s="117"/>
      <c r="F18" s="141">
        <f>+Veterinary!G21</f>
        <v>1443.35</v>
      </c>
      <c r="G18" s="142">
        <f>+F18/Assumptions!D6</f>
        <v>28.866999999999997</v>
      </c>
      <c r="H18" s="312">
        <f>+F18/F20</f>
        <v>0.13518848507128922</v>
      </c>
    </row>
    <row r="19" spans="2:8" ht="18.75" x14ac:dyDescent="0.3">
      <c r="B19" s="116" t="s">
        <v>20</v>
      </c>
      <c r="C19" s="117"/>
      <c r="D19" s="117"/>
      <c r="E19" s="117"/>
      <c r="F19" s="141">
        <f>+'Other Expenses'!F19</f>
        <v>2262.85</v>
      </c>
      <c r="G19" s="142">
        <f>+F19/Assumptions!D6</f>
        <v>45.256999999999998</v>
      </c>
      <c r="H19" s="312">
        <f>+F19/F20</f>
        <v>0.21194531017671864</v>
      </c>
    </row>
    <row r="20" spans="2:8" ht="18.75" x14ac:dyDescent="0.3">
      <c r="B20" s="125" t="s">
        <v>89</v>
      </c>
      <c r="C20" s="126"/>
      <c r="D20" s="126"/>
      <c r="E20" s="126"/>
      <c r="F20" s="132">
        <f>+F15+F18+F19</f>
        <v>10676.575000000001</v>
      </c>
      <c r="G20" s="133">
        <f>+F20/Assumptions!D6</f>
        <v>213.53150000000002</v>
      </c>
      <c r="H20" s="134"/>
    </row>
    <row r="21" spans="2:8" ht="18.75" x14ac:dyDescent="0.3">
      <c r="B21" s="123"/>
      <c r="C21" s="124"/>
      <c r="D21" s="124"/>
      <c r="E21" s="124"/>
      <c r="F21" s="124"/>
      <c r="G21" s="129"/>
      <c r="H21" s="130"/>
    </row>
    <row r="22" spans="2:8" ht="18.75" x14ac:dyDescent="0.3">
      <c r="B22" s="121" t="s">
        <v>90</v>
      </c>
      <c r="C22" s="122"/>
      <c r="D22" s="122"/>
      <c r="E22" s="122"/>
      <c r="F22" s="139">
        <f>+F12-F20</f>
        <v>2427.9874999999993</v>
      </c>
      <c r="G22" s="140">
        <f>+F22/Assumptions!D6</f>
        <v>48.559749999999987</v>
      </c>
      <c r="H22" s="88"/>
    </row>
    <row r="23" spans="2:8" ht="9" customHeight="1" x14ac:dyDescent="0.3">
      <c r="B23" s="184"/>
      <c r="C23" s="185"/>
      <c r="D23" s="185"/>
      <c r="E23" s="185"/>
      <c r="F23" s="186"/>
      <c r="G23" s="187"/>
      <c r="H23" s="188"/>
    </row>
    <row r="24" spans="2:8" ht="19.5" thickBot="1" x14ac:dyDescent="0.35">
      <c r="B24" s="135" t="s">
        <v>91</v>
      </c>
      <c r="C24" s="23"/>
      <c r="D24" s="23"/>
      <c r="E24" s="23"/>
      <c r="F24" s="256">
        <f>+F20/F12</f>
        <v>0.81472197183232942</v>
      </c>
      <c r="G24" s="255"/>
      <c r="H24" s="136"/>
    </row>
    <row r="25" spans="2:8" ht="9" customHeight="1" x14ac:dyDescent="0.3">
      <c r="B25" s="184"/>
      <c r="C25" s="185"/>
      <c r="D25" s="185"/>
      <c r="E25" s="185"/>
      <c r="F25" s="185"/>
      <c r="G25" s="185"/>
      <c r="H25" s="188"/>
    </row>
    <row r="26" spans="2:8" ht="19.5" thickBot="1" x14ac:dyDescent="0.35">
      <c r="B26" s="135" t="s">
        <v>37</v>
      </c>
      <c r="C26" s="23"/>
      <c r="D26" s="23"/>
      <c r="E26" s="23"/>
      <c r="F26" s="138">
        <f>+Capital!F24</f>
        <v>47750</v>
      </c>
      <c r="G26" s="145">
        <f>+F26/Capital!C9</f>
        <v>955</v>
      </c>
      <c r="H26" s="137"/>
    </row>
    <row r="27" spans="2:8" ht="9" customHeight="1" x14ac:dyDescent="0.3">
      <c r="B27" s="184"/>
      <c r="C27" s="185"/>
      <c r="D27" s="185"/>
      <c r="E27" s="185"/>
      <c r="F27" s="189"/>
      <c r="G27" s="189"/>
      <c r="H27" s="190"/>
    </row>
    <row r="28" spans="2:8" ht="19.5" thickBot="1" x14ac:dyDescent="0.35">
      <c r="B28" s="135" t="s">
        <v>38</v>
      </c>
      <c r="C28" s="23"/>
      <c r="D28" s="23"/>
      <c r="E28" s="23"/>
      <c r="F28" s="270">
        <f>+F26/F22</f>
        <v>19.666493340678244</v>
      </c>
      <c r="G28" s="271"/>
      <c r="H28" s="137"/>
    </row>
    <row r="29" spans="2:8" ht="9" customHeight="1" x14ac:dyDescent="0.3">
      <c r="B29" s="184"/>
      <c r="C29" s="185"/>
      <c r="D29" s="185"/>
      <c r="E29" s="185"/>
      <c r="F29" s="189"/>
      <c r="G29" s="189"/>
      <c r="H29" s="190"/>
    </row>
    <row r="30" spans="2:8" ht="19.5" thickBot="1" x14ac:dyDescent="0.35">
      <c r="B30" s="135" t="s">
        <v>54</v>
      </c>
      <c r="C30" s="23"/>
      <c r="D30" s="23"/>
      <c r="E30" s="23"/>
      <c r="F30" s="268">
        <f>+F22/F26</f>
        <v>5.0847905759162287E-2</v>
      </c>
      <c r="G30" s="269"/>
      <c r="H30" s="137"/>
    </row>
    <row r="31" spans="2:8" ht="18.75" x14ac:dyDescent="0.3">
      <c r="B31" s="146" t="s">
        <v>134</v>
      </c>
      <c r="C31" s="267"/>
      <c r="D31" s="267"/>
      <c r="E31" s="267"/>
      <c r="F31" s="267"/>
      <c r="G31" s="267"/>
      <c r="H31" s="264"/>
    </row>
    <row r="32" spans="2:8" ht="18.75" x14ac:dyDescent="0.3">
      <c r="B32" s="1"/>
      <c r="C32" s="1"/>
      <c r="D32" s="1"/>
      <c r="E32" s="1"/>
      <c r="F32" s="1"/>
      <c r="G32" s="1"/>
    </row>
    <row r="33" spans="2:7" ht="18.75" x14ac:dyDescent="0.3">
      <c r="B33" s="1"/>
      <c r="C33" s="1"/>
      <c r="D33" s="1"/>
      <c r="E33" s="1"/>
      <c r="F33" s="1"/>
      <c r="G33" s="1"/>
    </row>
    <row r="34" spans="2:7" ht="18.75" x14ac:dyDescent="0.3">
      <c r="B34" s="1"/>
      <c r="C34" s="1"/>
      <c r="D34" s="1"/>
      <c r="E34" s="1"/>
      <c r="F34" s="1"/>
      <c r="G34" s="1"/>
    </row>
    <row r="35" spans="2:7" ht="18.75" x14ac:dyDescent="0.3">
      <c r="B35" s="1"/>
      <c r="C35" s="1"/>
      <c r="D35" s="1"/>
      <c r="E35" s="1"/>
      <c r="F35" s="1"/>
      <c r="G35" s="1"/>
    </row>
    <row r="36" spans="2:7" ht="18.75" x14ac:dyDescent="0.3">
      <c r="B36" s="1"/>
      <c r="C36" s="1"/>
      <c r="D36" s="1"/>
      <c r="E36" s="1"/>
      <c r="F36" s="1"/>
      <c r="G36" s="1"/>
    </row>
    <row r="37" spans="2:7" ht="18.75" x14ac:dyDescent="0.3">
      <c r="B37" s="1"/>
      <c r="C37" s="1"/>
      <c r="D37" s="1"/>
      <c r="E37" s="1"/>
      <c r="F37" s="1"/>
      <c r="G37" s="1"/>
    </row>
    <row r="38" spans="2:7" ht="18.75" x14ac:dyDescent="0.3">
      <c r="B38" s="1"/>
      <c r="C38" s="1"/>
      <c r="D38" s="1"/>
      <c r="E38" s="1"/>
      <c r="F38" s="1"/>
      <c r="G38" s="1"/>
    </row>
    <row r="39" spans="2:7" ht="18.75" x14ac:dyDescent="0.3">
      <c r="B39" s="1"/>
      <c r="C39" s="1"/>
      <c r="D39" s="1"/>
      <c r="E39" s="1"/>
      <c r="F39" s="1"/>
      <c r="G39" s="1"/>
    </row>
    <row r="40" spans="2:7" ht="18.75" x14ac:dyDescent="0.3">
      <c r="B40" s="1"/>
      <c r="C40" s="1"/>
      <c r="D40" s="1"/>
      <c r="E40" s="1"/>
      <c r="F40" s="1"/>
      <c r="G40" s="1"/>
    </row>
    <row r="41" spans="2:7" ht="18.75" x14ac:dyDescent="0.3">
      <c r="B41" s="1"/>
      <c r="C41" s="1"/>
      <c r="D41" s="1"/>
      <c r="E41" s="1"/>
      <c r="F41" s="1"/>
      <c r="G41" s="1"/>
    </row>
  </sheetData>
  <sheetProtection algorithmName="SHA-512" hashValue="FNbRjXCa42oEYRv0KOJRq0sbA6qbx/547hCuIagpNYyM84fdkaYLFUrwORSugdxFgTmv8iZwYJjmN7V1TtMN3g==" saltValue="FNMgno5DH9HBVBgoaGqKzg==" spinCount="100000" sheet="1" objects="1" scenarios="1"/>
  <mergeCells count="6">
    <mergeCell ref="F28:G28"/>
    <mergeCell ref="F24:G24"/>
    <mergeCell ref="F30:G30"/>
    <mergeCell ref="B2:G2"/>
    <mergeCell ref="B3:H3"/>
    <mergeCell ref="B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Home</vt:lpstr>
      <vt:lpstr>Assumptions</vt:lpstr>
      <vt:lpstr>Income</vt:lpstr>
      <vt:lpstr>Feed costs</vt:lpstr>
      <vt:lpstr>Veterinary</vt:lpstr>
      <vt:lpstr>Other Expenses</vt:lpstr>
      <vt:lpstr>Capital</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dc:creator>
  <cp:lastModifiedBy>Susan Schoenian</cp:lastModifiedBy>
  <dcterms:created xsi:type="dcterms:W3CDTF">2016-03-28T15:13:43Z</dcterms:created>
  <dcterms:modified xsi:type="dcterms:W3CDTF">2025-12-10T17:13:39Z</dcterms:modified>
</cp:coreProperties>
</file>