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DSmallRuminant\www\spreadsheets\"/>
    </mc:Choice>
  </mc:AlternateContent>
  <workbookProtection workbookAlgorithmName="SHA-512" workbookHashValue="0bt0gU5eI7uWReT+aIe6ynUjq2Eb+DtUKBudMBHwWhD9CyQrYHtJlj1dZ3g0Mx5ijjeK2wIZt45sU5DvwPo7LA==" workbookSaltValue="qwol5UhBtbE/G56Zsz6rjg==" workbookSpinCount="100000" lockStructure="1"/>
  <bookViews>
    <workbookView xWindow="0" yWindow="0" windowWidth="25200" windowHeight="11970"/>
  </bookViews>
  <sheets>
    <sheet name="Enterprise budget" sheetId="1" r:id="rId1"/>
    <sheet name="Capital costs" sheetId="2" r:id="rId2"/>
    <sheet name="Budget explanation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D31" i="1"/>
  <c r="I40" i="1"/>
  <c r="H40" i="1"/>
  <c r="I41" i="1"/>
  <c r="H41" i="1"/>
  <c r="I17" i="1"/>
  <c r="D16" i="1"/>
  <c r="G13" i="2" l="1"/>
  <c r="G12" i="2"/>
  <c r="G11" i="2"/>
  <c r="F10" i="2"/>
  <c r="G10" i="2"/>
  <c r="G9" i="2"/>
  <c r="F8" i="2"/>
  <c r="G8" i="2"/>
  <c r="F7" i="2"/>
  <c r="G7" i="2"/>
  <c r="G6" i="2"/>
  <c r="C5" i="2"/>
  <c r="F5" i="2" s="1"/>
  <c r="G5" i="2" s="1"/>
  <c r="C4" i="2"/>
  <c r="F4" i="2"/>
  <c r="G4" i="2" s="1"/>
  <c r="F12" i="2"/>
  <c r="F6" i="2"/>
  <c r="F9" i="2"/>
  <c r="F11" i="2"/>
  <c r="F13" i="2"/>
  <c r="H10" i="1"/>
  <c r="I10" i="1"/>
  <c r="H11" i="1"/>
  <c r="I11" i="1"/>
  <c r="H12" i="1"/>
  <c r="I12" i="1" s="1"/>
  <c r="D13" i="1"/>
  <c r="H13" i="1"/>
  <c r="I13" i="1" s="1"/>
  <c r="D14" i="1"/>
  <c r="H14" i="1" s="1"/>
  <c r="I14" i="1" s="1"/>
  <c r="D15" i="1"/>
  <c r="H15" i="1"/>
  <c r="I15" i="1"/>
  <c r="H16" i="1"/>
  <c r="I16" i="1" s="1"/>
  <c r="D23" i="1"/>
  <c r="H23" i="1"/>
  <c r="I23" i="1"/>
  <c r="D24" i="1"/>
  <c r="H24" i="1"/>
  <c r="I24" i="1"/>
  <c r="D25" i="1"/>
  <c r="H25" i="1"/>
  <c r="I25" i="1"/>
  <c r="D26" i="1"/>
  <c r="H26" i="1"/>
  <c r="I26" i="1"/>
  <c r="H27" i="1"/>
  <c r="I27" i="1"/>
  <c r="D29" i="1"/>
  <c r="H29" i="1"/>
  <c r="I29" i="1"/>
  <c r="D30" i="1"/>
  <c r="H30" i="1"/>
  <c r="I30" i="1"/>
  <c r="D32" i="1"/>
  <c r="H32" i="1"/>
  <c r="I32" i="1"/>
  <c r="D33" i="1"/>
  <c r="H33" i="1"/>
  <c r="I33" i="1"/>
  <c r="D34" i="1"/>
  <c r="H34" i="1"/>
  <c r="I34" i="1"/>
  <c r="H35" i="1"/>
  <c r="I35" i="1"/>
  <c r="D36" i="1"/>
  <c r="H36" i="1"/>
  <c r="I36" i="1"/>
  <c r="D37" i="1"/>
  <c r="H37" i="1"/>
  <c r="I37" i="1"/>
  <c r="D38" i="1"/>
  <c r="H38" i="1" s="1"/>
  <c r="I38" i="1" s="1"/>
  <c r="D39" i="1"/>
  <c r="H39" i="1"/>
  <c r="I39" i="1"/>
  <c r="H42" i="1"/>
  <c r="I42" i="1"/>
  <c r="H43" i="1"/>
  <c r="I43" i="1"/>
  <c r="D27" i="1"/>
  <c r="I18" i="1"/>
  <c r="G14" i="2" l="1"/>
  <c r="H19" i="1"/>
  <c r="I19" i="1"/>
  <c r="H44" i="1"/>
  <c r="F14" i="2"/>
  <c r="F16" i="2" s="1"/>
  <c r="I44" i="1" l="1"/>
  <c r="I45" i="1" s="1"/>
  <c r="I47" i="1" s="1"/>
  <c r="H45" i="1"/>
  <c r="H47" i="1" s="1"/>
</calcChain>
</file>

<file path=xl/sharedStrings.xml><?xml version="1.0" encoding="utf-8"?>
<sst xmlns="http://schemas.openxmlformats.org/spreadsheetml/2006/main" count="196" uniqueCount="148">
  <si>
    <t>by Susan Schoenian</t>
  </si>
  <si>
    <t>Annual kidding</t>
  </si>
  <si>
    <t>HERD COMPOSITION:</t>
  </si>
  <si>
    <t>PRODUCTION PARAMETERS</t>
  </si>
  <si>
    <t>Percent kid crop raised</t>
  </si>
  <si>
    <t>Doe replacement rate</t>
  </si>
  <si>
    <t>Adult death loss</t>
  </si>
  <si>
    <t>Buck replacement rate</t>
  </si>
  <si>
    <t>INCOME CALCULATION:</t>
  </si>
  <si>
    <t>No. Head</t>
  </si>
  <si>
    <t>Unit</t>
  </si>
  <si>
    <t>Total</t>
  </si>
  <si>
    <t>Per Doe</t>
  </si>
  <si>
    <t>Buck kids sold for breeding</t>
  </si>
  <si>
    <t>head</t>
  </si>
  <si>
    <t>Wether kids</t>
  </si>
  <si>
    <t>Doe kids sold for breeding</t>
  </si>
  <si>
    <t>Doe market kids</t>
  </si>
  <si>
    <t>Additional income</t>
  </si>
  <si>
    <t>TOTAL INCOME</t>
  </si>
  <si>
    <t>OPERATING COSTS:</t>
  </si>
  <si>
    <t>Amt/hd</t>
  </si>
  <si>
    <t>Cost</t>
  </si>
  <si>
    <t>Feed costs</t>
  </si>
  <si>
    <t xml:space="preserve">    Hay</t>
  </si>
  <si>
    <t>ton</t>
  </si>
  <si>
    <t xml:space="preserve">    Grain</t>
  </si>
  <si>
    <t xml:space="preserve">    Salt and Minerals</t>
  </si>
  <si>
    <t xml:space="preserve">    Supplemental feed for kids</t>
  </si>
  <si>
    <t>acre</t>
  </si>
  <si>
    <t>Health program</t>
  </si>
  <si>
    <t>doses</t>
  </si>
  <si>
    <t xml:space="preserve">    Deworming (adults)</t>
  </si>
  <si>
    <t xml:space="preserve">    Deworming (kids)</t>
  </si>
  <si>
    <t xml:space="preserve">    CD-T booster  (adults)</t>
  </si>
  <si>
    <t xml:space="preserve">    CD-T vaccinations (kids)</t>
  </si>
  <si>
    <t xml:space="preserve">    Other vet costs</t>
  </si>
  <si>
    <t>Registration fees</t>
  </si>
  <si>
    <t>Buck replacement</t>
  </si>
  <si>
    <t>Bedding</t>
  </si>
  <si>
    <t>Marketing and Hauling</t>
  </si>
  <si>
    <t>Supplies</t>
  </si>
  <si>
    <t xml:space="preserve">Total cost   </t>
  </si>
  <si>
    <t>Additional Cost</t>
  </si>
  <si>
    <t xml:space="preserve">   Total cost   </t>
  </si>
  <si>
    <t>Interest on operating money</t>
  </si>
  <si>
    <t xml:space="preserve">    Cost for 6 months</t>
  </si>
  <si>
    <t>TOTAL OPERATING COSTS</t>
  </si>
  <si>
    <t>RETURN TO LAND, LABOR AND CAPITAL</t>
  </si>
  <si>
    <t>Number of Does (nannies)</t>
  </si>
  <si>
    <t>Number of Bucks (billies)</t>
  </si>
  <si>
    <t>Number</t>
  </si>
  <si>
    <t>Fencing</t>
  </si>
  <si>
    <t>total</t>
  </si>
  <si>
    <t>Pasture est./improvement</t>
  </si>
  <si>
    <t>Watering system</t>
  </si>
  <si>
    <t>Housing cost</t>
  </si>
  <si>
    <t>Supplies and equipment</t>
  </si>
  <si>
    <t>Other</t>
  </si>
  <si>
    <t>TOTAL START-UP COSTS</t>
  </si>
  <si>
    <t># YEARS TO PAY OFF INVESTMENT</t>
  </si>
  <si>
    <t>Does</t>
  </si>
  <si>
    <t>Bucks</t>
  </si>
  <si>
    <t xml:space="preserve"> Number of Rams</t>
  </si>
  <si>
    <t xml:space="preserve"> Percent Adult Death Loss</t>
  </si>
  <si>
    <t>INCOME CALCULATION</t>
  </si>
  <si>
    <t>OPERATING COSTS</t>
  </si>
  <si>
    <t>Out-of-pocket or cash costs. Does not included fixed costs, such as fence repair, taxes, and depreciation.</t>
  </si>
  <si>
    <t xml:space="preserve"> Hay</t>
  </si>
  <si>
    <t xml:space="preserve"> Grain</t>
  </si>
  <si>
    <t xml:space="preserve"> Salt and Minerals</t>
  </si>
  <si>
    <t xml:space="preserve"> Deworming: adults</t>
  </si>
  <si>
    <t xml:space="preserve"> Deworming: kids</t>
  </si>
  <si>
    <t xml:space="preserve"> Vaccinations: adults</t>
  </si>
  <si>
    <t xml:space="preserve"> Vaccinations: Kids</t>
  </si>
  <si>
    <t xml:space="preserve"> Other Vet Costs</t>
  </si>
  <si>
    <t xml:space="preserve"> Buck Replacement</t>
  </si>
  <si>
    <t xml:space="preserve"> Bedding</t>
  </si>
  <si>
    <t xml:space="preserve"> Marketing and Hauling</t>
  </si>
  <si>
    <t xml:space="preserve"> Supplies</t>
  </si>
  <si>
    <t xml:space="preserve"> Additional Costs</t>
  </si>
  <si>
    <t>Include additional costs here:  advertising, nutrient management, hired labor, etc.</t>
  </si>
  <si>
    <t xml:space="preserve"> Interest on operating capital</t>
  </si>
  <si>
    <t>Total operating costs x interest rate x 6 months.  Cost  of using money.</t>
  </si>
  <si>
    <t>RETURN TO LAND, LABOR, AND CAPITAL</t>
  </si>
  <si>
    <t>Total Income - Operating Expenses.  Return on labor and investment.</t>
  </si>
  <si>
    <t>HERD COMPOSITION</t>
  </si>
  <si>
    <t xml:space="preserve"> Number of Does</t>
  </si>
  <si>
    <t>Number of does in breeding herd.  Only include does of breeding age.  Raise own replacements.</t>
  </si>
  <si>
    <t>Number of bucks maintained for breeding.  One mature buck per 30 does is recommended.</t>
  </si>
  <si>
    <t xml:space="preserve"> Percent Kid Crop Raised</t>
  </si>
  <si>
    <t xml:space="preserve"> Doe Replacement Rate</t>
  </si>
  <si>
    <t xml:space="preserve"> Buck Replacement Rate</t>
  </si>
  <si>
    <t>Percent kid crop raised to market age.  Percentage varies.  Goal should be 2 kids per doe.</t>
  </si>
  <si>
    <t>Percentage of herd replaced each year.  An average replacement rate is 15 to 20 percent of the herd.</t>
  </si>
  <si>
    <t>Percentage of bucks replaced each year.  A replacement rate of 33% means a buck is used for three years.</t>
  </si>
  <si>
    <t>Average Income (total and per doe) in a year of production.</t>
  </si>
  <si>
    <t>Estimate 1 lb. per doe per month.</t>
  </si>
  <si>
    <t>Does should be vaccinated for CD-T prior to kidding.</t>
  </si>
  <si>
    <t>Kids should receive two doses of CD-T at ~6-8 and 10-12 weeks of age.</t>
  </si>
  <si>
    <t>This is a sample goat seedstock budget, based on certain production assumptions.  You should replace the values highlighted in yellow with your own figures.</t>
  </si>
  <si>
    <t>Male market kids</t>
  </si>
  <si>
    <t>Doe kids sold for market</t>
  </si>
  <si>
    <t>Other income</t>
  </si>
  <si>
    <t>Wether kids for show</t>
  </si>
  <si>
    <t>Enter number of wether kids sold for show and average value per head</t>
  </si>
  <si>
    <t>Cull does</t>
  </si>
  <si>
    <t>Cull bucks</t>
  </si>
  <si>
    <t>Calculated value based on death loss and culling rate</t>
  </si>
  <si>
    <t>Buck kids sold for breeding or show</t>
  </si>
  <si>
    <t>Doe kids sold for breeding or show</t>
  </si>
  <si>
    <t>Estimate percent of adult goes that die.  5% is good average.</t>
  </si>
  <si>
    <t>Enter number of buck kids sold for show or breeding and average value per head</t>
  </si>
  <si>
    <t>Enter number of doe kids sold for show or breeding and average value per head</t>
  </si>
  <si>
    <t>Calculated value determined from kidding percentage, sex ratio (50:50), and number of male kids sold for breeding or show,</t>
  </si>
  <si>
    <t>Calculated value determined from kidding percentage, sex ratio (50:50), and number of doe kids sold for breeding or show</t>
  </si>
  <si>
    <t>Any other income from goat seedstock enterprise</t>
  </si>
  <si>
    <t>Varies by farm.  e.g. 0.24 tons per head per year  = 120 day winter feeding period x 4 lbs./head/day</t>
  </si>
  <si>
    <t>Varies by farm.  e.g. 90 lbs. per head per year = 1 lb. per day during 30 days of late gestation and 60 days of early lalctation</t>
  </si>
  <si>
    <t>No. of doses varies by farm, year, and animal. Targeted selective treatment recommended.</t>
  </si>
  <si>
    <t xml:space="preserve">Include figure to cover cost of needles, syringes, antibiotics, veterinary services, etc.  </t>
  </si>
  <si>
    <t>Varies by type of bedding and length of confinement.</t>
  </si>
  <si>
    <t>Varies by location and type of market.  No cost for on-farm sales. Can be &gt; $5/head at sale barns.</t>
  </si>
  <si>
    <t>Include figure to cover cost of ear tags and other supplies that are used up on an annual basis.</t>
  </si>
  <si>
    <t>Price/unit</t>
  </si>
  <si>
    <t>lbs.</t>
  </si>
  <si>
    <t xml:space="preserve">       You can only edit values highlighted in yellow cells.</t>
  </si>
  <si>
    <t>Varies by plant species, yield goals, and management. Includes establishment and maintenance</t>
  </si>
  <si>
    <t xml:space="preserve">    Pasture cost</t>
  </si>
  <si>
    <t xml:space="preserve">    For the password to unlock the protected cells in the spreadsheet, </t>
  </si>
  <si>
    <t xml:space="preserve">    contact Susan Schoenian at sschoen@umd.edu.</t>
  </si>
  <si>
    <t xml:space="preserve">   This is an enterprise budget for meat goat producers who want </t>
  </si>
  <si>
    <t xml:space="preserve">   to make breeding stock sales a significant portion of their income. </t>
  </si>
  <si>
    <t xml:space="preserve">   But even when this is the goal, the majority of buck kids and </t>
  </si>
  <si>
    <t>MEAT GOAT SEEDSTOCK BUDGET EXPLANATION</t>
  </si>
  <si>
    <t>Handling system</t>
  </si>
  <si>
    <t>You can only edit cells highlighted in yellow.</t>
  </si>
  <si>
    <t>Capital investment</t>
  </si>
  <si>
    <t xml:space="preserve">   some doe kids will to be sold for meat (at lower prices).</t>
  </si>
  <si>
    <t>seedstock</t>
  </si>
  <si>
    <t xml:space="preserve"> Pasture cost</t>
  </si>
  <si>
    <t xml:space="preserve"> Supplemental feed for kids</t>
  </si>
  <si>
    <t>Pounds grain fed (per kid) x Feed cost (per lb.).   e.g. 1 lb per head per day for 120 days = 120 lbs.</t>
  </si>
  <si>
    <t>pound</t>
  </si>
  <si>
    <t>2016 GOAT SEEDSTOCK BUDGET</t>
  </si>
  <si>
    <t>Livestock guardians</t>
  </si>
  <si>
    <t>Purchase price of new buck, based on years of use.  50% replacement rate means new buck needed every 2 years.</t>
  </si>
  <si>
    <t xml:space="preserve">    Other parasite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</si>
</sst>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0.0"/>
    <numFmt numFmtId="166" formatCode="&quot;$&quot;#,##0.000_);\(&quot;$&quot;#,##0.000\)"/>
  </numFmts>
  <fonts count="3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Arial Black"/>
      <family val="2"/>
    </font>
    <font>
      <b/>
      <sz val="24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u/>
      <sz val="12"/>
      <color theme="1"/>
      <name val="Trebuchet MS"/>
      <family val="2"/>
    </font>
    <font>
      <u/>
      <sz val="14"/>
      <color indexed="12"/>
      <name val="Trebuchet MS"/>
      <family val="2"/>
    </font>
    <font>
      <sz val="12"/>
      <color theme="1"/>
      <name val="Trebuchet MS"/>
      <family val="2"/>
    </font>
    <font>
      <b/>
      <sz val="18"/>
      <name val="Trebuchet MS"/>
      <family val="2"/>
    </font>
    <font>
      <b/>
      <i/>
      <sz val="10"/>
      <name val="Trebuchet MS"/>
      <family val="2"/>
    </font>
    <font>
      <i/>
      <u/>
      <sz val="10"/>
      <name val="Trebuchet MS"/>
      <family val="2"/>
    </font>
    <font>
      <b/>
      <sz val="12"/>
      <color indexed="9"/>
      <name val="Trebuchet MS"/>
      <family val="2"/>
    </font>
    <font>
      <sz val="11"/>
      <name val="Trebuchet MS"/>
      <family val="2"/>
    </font>
    <font>
      <b/>
      <sz val="11"/>
      <color indexed="9"/>
      <name val="Trebuchet MS"/>
      <family val="2"/>
    </font>
    <font>
      <b/>
      <sz val="11"/>
      <name val="Trebuchet MS"/>
      <family val="2"/>
    </font>
    <font>
      <b/>
      <sz val="12"/>
      <color theme="0"/>
      <name val="Trebuchet MS"/>
      <family val="2"/>
    </font>
    <font>
      <b/>
      <sz val="2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8"/>
        <bgColor indexed="9"/>
      </patternFill>
    </fill>
    <fill>
      <patternFill patternType="gray125">
        <fgColor indexed="22"/>
      </patternFill>
    </fill>
    <fill>
      <patternFill patternType="gray125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2"/>
        <bgColor indexed="9"/>
      </patternFill>
    </fill>
    <fill>
      <patternFill patternType="gray0625">
        <fgColor indexed="9"/>
        <bgColor indexed="22"/>
      </patternFill>
    </fill>
    <fill>
      <patternFill patternType="gray0625">
        <fgColor indexed="9"/>
        <bgColor indexed="9"/>
      </patternFill>
    </fill>
    <fill>
      <patternFill patternType="gray125">
        <fgColor indexed="9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2" fillId="2" borderId="0" xfId="0" applyFont="1" applyFill="1" applyBorder="1"/>
    <xf numFmtId="0" fontId="6" fillId="2" borderId="12" xfId="0" applyFont="1" applyFill="1" applyBorder="1" applyAlignment="1">
      <alignment horizontal="center"/>
    </xf>
    <xf numFmtId="5" fontId="6" fillId="2" borderId="12" xfId="0" applyNumberFormat="1" applyFont="1" applyFill="1" applyBorder="1"/>
    <xf numFmtId="7" fontId="6" fillId="2" borderId="14" xfId="0" applyNumberFormat="1" applyFont="1" applyFill="1" applyBorder="1"/>
    <xf numFmtId="0" fontId="0" fillId="0" borderId="0" xfId="0" applyBorder="1"/>
    <xf numFmtId="0" fontId="6" fillId="2" borderId="10" xfId="0" applyFont="1" applyFill="1" applyBorder="1"/>
    <xf numFmtId="5" fontId="6" fillId="3" borderId="12" xfId="0" applyNumberFormat="1" applyFont="1" applyFill="1" applyBorder="1" applyProtection="1">
      <protection locked="0"/>
    </xf>
    <xf numFmtId="0" fontId="6" fillId="10" borderId="12" xfId="0" applyFont="1" applyFill="1" applyBorder="1" applyAlignment="1">
      <alignment horizontal="center"/>
    </xf>
    <xf numFmtId="165" fontId="6" fillId="11" borderId="12" xfId="0" applyNumberFormat="1" applyFont="1" applyFill="1" applyBorder="1" applyAlignment="1">
      <alignment horizontal="center"/>
    </xf>
    <xf numFmtId="0" fontId="2" fillId="12" borderId="25" xfId="0" applyFont="1" applyFill="1" applyBorder="1"/>
    <xf numFmtId="0" fontId="8" fillId="13" borderId="2" xfId="0" applyFont="1" applyFill="1" applyBorder="1"/>
    <xf numFmtId="0" fontId="0" fillId="13" borderId="2" xfId="0" applyFill="1" applyBorder="1"/>
    <xf numFmtId="0" fontId="0" fillId="13" borderId="3" xfId="0" applyFill="1" applyBorder="1"/>
    <xf numFmtId="0" fontId="0" fillId="13" borderId="4" xfId="0" applyFill="1" applyBorder="1"/>
    <xf numFmtId="0" fontId="2" fillId="7" borderId="15" xfId="0" applyFont="1" applyFill="1" applyBorder="1"/>
    <xf numFmtId="0" fontId="10" fillId="14" borderId="0" xfId="0" applyFont="1" applyFill="1" applyBorder="1"/>
    <xf numFmtId="0" fontId="0" fillId="14" borderId="4" xfId="0" applyFill="1" applyBorder="1"/>
    <xf numFmtId="0" fontId="13" fillId="7" borderId="15" xfId="0" applyFont="1" applyFill="1" applyBorder="1"/>
    <xf numFmtId="0" fontId="13" fillId="14" borderId="26" xfId="0" applyFont="1" applyFill="1" applyBorder="1"/>
    <xf numFmtId="0" fontId="13" fillId="14" borderId="0" xfId="0" applyFont="1" applyFill="1" applyBorder="1"/>
    <xf numFmtId="0" fontId="14" fillId="14" borderId="0" xfId="0" applyFont="1" applyFill="1" applyBorder="1"/>
    <xf numFmtId="0" fontId="13" fillId="7" borderId="27" xfId="0" applyFont="1" applyFill="1" applyBorder="1"/>
    <xf numFmtId="0" fontId="13" fillId="14" borderId="24" xfId="0" applyFont="1" applyFill="1" applyBorder="1"/>
    <xf numFmtId="0" fontId="14" fillId="14" borderId="24" xfId="0" applyFont="1" applyFill="1" applyBorder="1"/>
    <xf numFmtId="0" fontId="0" fillId="14" borderId="25" xfId="0" applyFill="1" applyBorder="1"/>
    <xf numFmtId="0" fontId="13" fillId="14" borderId="28" xfId="0" applyFont="1" applyFill="1" applyBorder="1"/>
    <xf numFmtId="0" fontId="13" fillId="14" borderId="29" xfId="0" applyFont="1" applyFill="1" applyBorder="1"/>
    <xf numFmtId="0" fontId="15" fillId="13" borderId="1" xfId="0" applyFont="1" applyFill="1" applyBorder="1"/>
    <xf numFmtId="0" fontId="13" fillId="7" borderId="1" xfId="0" applyFont="1" applyFill="1" applyBorder="1"/>
    <xf numFmtId="0" fontId="13" fillId="14" borderId="2" xfId="0" applyFont="1" applyFill="1" applyBorder="1"/>
    <xf numFmtId="0" fontId="0" fillId="14" borderId="3" xfId="0" applyFill="1" applyBorder="1"/>
    <xf numFmtId="0" fontId="9" fillId="13" borderId="15" xfId="0" applyFont="1" applyFill="1" applyBorder="1"/>
    <xf numFmtId="0" fontId="4" fillId="13" borderId="0" xfId="0" applyFont="1" applyFill="1" applyBorder="1"/>
    <xf numFmtId="0" fontId="9" fillId="13" borderId="0" xfId="0" applyFont="1" applyFill="1" applyBorder="1"/>
    <xf numFmtId="0" fontId="2" fillId="7" borderId="1" xfId="0" applyFont="1" applyFill="1" applyBorder="1"/>
    <xf numFmtId="0" fontId="10" fillId="14" borderId="29" xfId="0" applyFont="1" applyFill="1" applyBorder="1"/>
    <xf numFmtId="0" fontId="10" fillId="14" borderId="2" xfId="0" applyFont="1" applyFill="1" applyBorder="1"/>
    <xf numFmtId="0" fontId="11" fillId="14" borderId="2" xfId="0" applyFont="1" applyFill="1" applyBorder="1"/>
    <xf numFmtId="0" fontId="12" fillId="14" borderId="2" xfId="0" applyFont="1" applyFill="1" applyBorder="1"/>
    <xf numFmtId="0" fontId="7" fillId="7" borderId="30" xfId="0" applyFont="1" applyFill="1" applyBorder="1" applyAlignment="1"/>
    <xf numFmtId="0" fontId="13" fillId="14" borderId="31" xfId="0" applyFont="1" applyFill="1" applyBorder="1" applyAlignment="1"/>
    <xf numFmtId="0" fontId="13" fillId="14" borderId="32" xfId="0" applyFont="1" applyFill="1" applyBorder="1" applyAlignment="1"/>
    <xf numFmtId="0" fontId="0" fillId="14" borderId="32" xfId="0" applyFill="1" applyBorder="1" applyAlignment="1"/>
    <xf numFmtId="0" fontId="0" fillId="14" borderId="33" xfId="0" applyFill="1" applyBorder="1" applyAlignment="1"/>
    <xf numFmtId="0" fontId="17" fillId="16" borderId="2" xfId="0" applyFont="1" applyFill="1" applyBorder="1"/>
    <xf numFmtId="0" fontId="17" fillId="16" borderId="0" xfId="0" applyFont="1" applyFill="1" applyBorder="1"/>
    <xf numFmtId="0" fontId="17" fillId="16" borderId="24" xfId="0" applyFont="1" applyFill="1" applyBorder="1"/>
    <xf numFmtId="0" fontId="17" fillId="17" borderId="0" xfId="0" applyFont="1" applyFill="1" applyBorder="1"/>
    <xf numFmtId="0" fontId="0" fillId="17" borderId="0" xfId="0" applyFill="1"/>
    <xf numFmtId="0" fontId="17" fillId="17" borderId="2" xfId="0" applyFont="1" applyFill="1" applyBorder="1"/>
    <xf numFmtId="0" fontId="17" fillId="17" borderId="0" xfId="0" applyFont="1" applyFill="1" applyBorder="1" applyAlignment="1">
      <alignment horizontal="center"/>
    </xf>
    <xf numFmtId="0" fontId="17" fillId="17" borderId="24" xfId="0" applyFont="1" applyFill="1" applyBorder="1"/>
    <xf numFmtId="0" fontId="5" fillId="4" borderId="1" xfId="0" applyFont="1" applyFill="1" applyBorder="1"/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22" xfId="0" applyFont="1" applyFill="1" applyBorder="1" applyAlignment="1">
      <alignment horizontal="center"/>
    </xf>
    <xf numFmtId="5" fontId="6" fillId="3" borderId="22" xfId="0" applyNumberFormat="1" applyFont="1" applyFill="1" applyBorder="1" applyProtection="1">
      <protection locked="0"/>
    </xf>
    <xf numFmtId="5" fontId="6" fillId="2" borderId="22" xfId="0" applyNumberFormat="1" applyFont="1" applyFill="1" applyBorder="1"/>
    <xf numFmtId="7" fontId="6" fillId="2" borderId="23" xfId="0" applyNumberFormat="1" applyFont="1" applyFill="1" applyBorder="1"/>
    <xf numFmtId="0" fontId="6" fillId="3" borderId="42" xfId="0" applyFont="1" applyFill="1" applyBorder="1" applyProtection="1">
      <protection locked="0"/>
    </xf>
    <xf numFmtId="0" fontId="6" fillId="3" borderId="43" xfId="0" applyFont="1" applyFill="1" applyBorder="1" applyProtection="1">
      <protection locked="0"/>
    </xf>
    <xf numFmtId="0" fontId="6" fillId="10" borderId="44" xfId="0" applyFont="1" applyFill="1" applyBorder="1" applyAlignment="1">
      <alignment horizontal="center"/>
    </xf>
    <xf numFmtId="5" fontId="6" fillId="3" borderId="44" xfId="0" applyNumberFormat="1" applyFont="1" applyFill="1" applyBorder="1" applyProtection="1">
      <protection locked="0"/>
    </xf>
    <xf numFmtId="0" fontId="6" fillId="2" borderId="44" xfId="0" applyFont="1" applyFill="1" applyBorder="1" applyAlignment="1">
      <alignment horizontal="center"/>
    </xf>
    <xf numFmtId="5" fontId="6" fillId="2" borderId="44" xfId="0" applyNumberFormat="1" applyFont="1" applyFill="1" applyBorder="1"/>
    <xf numFmtId="7" fontId="6" fillId="2" borderId="45" xfId="0" applyNumberFormat="1" applyFont="1" applyFill="1" applyBorder="1"/>
    <xf numFmtId="0" fontId="2" fillId="2" borderId="15" xfId="0" applyFont="1" applyFill="1" applyBorder="1"/>
    <xf numFmtId="0" fontId="2" fillId="2" borderId="46" xfId="0" applyFont="1" applyFill="1" applyBorder="1"/>
    <xf numFmtId="5" fontId="2" fillId="8" borderId="47" xfId="0" applyNumberFormat="1" applyFont="1" applyFill="1" applyBorder="1"/>
    <xf numFmtId="7" fontId="2" fillId="8" borderId="48" xfId="0" applyNumberFormat="1" applyFont="1" applyFill="1" applyBorder="1"/>
    <xf numFmtId="0" fontId="2" fillId="9" borderId="27" xfId="0" applyFont="1" applyFill="1" applyBorder="1"/>
    <xf numFmtId="0" fontId="2" fillId="9" borderId="24" xfId="0" applyFont="1" applyFill="1" applyBorder="1"/>
    <xf numFmtId="0" fontId="2" fillId="4" borderId="30" xfId="0" applyFont="1" applyFill="1" applyBorder="1"/>
    <xf numFmtId="0" fontId="2" fillId="4" borderId="32" xfId="0" applyFont="1" applyFill="1" applyBorder="1"/>
    <xf numFmtId="0" fontId="2" fillId="4" borderId="37" xfId="0" applyFont="1" applyFill="1" applyBorder="1"/>
    <xf numFmtId="5" fontId="2" fillId="4" borderId="38" xfId="0" applyNumberFormat="1" applyFont="1" applyFill="1" applyBorder="1"/>
    <xf numFmtId="7" fontId="2" fillId="4" borderId="39" xfId="0" applyNumberFormat="1" applyFont="1" applyFill="1" applyBorder="1"/>
    <xf numFmtId="165" fontId="2" fillId="9" borderId="24" xfId="0" applyNumberFormat="1" applyFont="1" applyFill="1" applyBorder="1" applyAlignment="1">
      <alignment horizontal="center"/>
    </xf>
    <xf numFmtId="0" fontId="18" fillId="2" borderId="0" xfId="0" applyFont="1" applyFill="1"/>
    <xf numFmtId="0" fontId="19" fillId="2" borderId="1" xfId="0" applyFont="1" applyFill="1" applyBorder="1" applyAlignment="1">
      <alignment vertical="center"/>
    </xf>
    <xf numFmtId="0" fontId="16" fillId="2" borderId="2" xfId="0" applyFont="1" applyFill="1" applyBorder="1"/>
    <xf numFmtId="0" fontId="20" fillId="2" borderId="2" xfId="0" applyFont="1" applyFill="1" applyBorder="1"/>
    <xf numFmtId="0" fontId="21" fillId="2" borderId="2" xfId="0" applyFont="1" applyFill="1" applyBorder="1"/>
    <xf numFmtId="0" fontId="22" fillId="2" borderId="2" xfId="2" applyFont="1" applyFill="1" applyBorder="1" applyAlignment="1" applyProtection="1">
      <alignment vertical="center"/>
    </xf>
    <xf numFmtId="0" fontId="23" fillId="2" borderId="3" xfId="2" applyFont="1" applyFill="1" applyBorder="1" applyAlignment="1" applyProtection="1"/>
    <xf numFmtId="0" fontId="24" fillId="0" borderId="0" xfId="0" applyFont="1"/>
    <xf numFmtId="0" fontId="16" fillId="2" borderId="0" xfId="0" applyFont="1" applyFill="1" applyBorder="1"/>
    <xf numFmtId="0" fontId="20" fillId="2" borderId="0" xfId="0" applyFont="1" applyFill="1" applyBorder="1"/>
    <xf numFmtId="0" fontId="26" fillId="3" borderId="0" xfId="0" applyFont="1" applyFill="1" applyBorder="1"/>
    <xf numFmtId="0" fontId="27" fillId="3" borderId="0" xfId="0" applyFont="1" applyFill="1" applyBorder="1"/>
    <xf numFmtId="0" fontId="27" fillId="3" borderId="4" xfId="0" applyFont="1" applyFill="1" applyBorder="1"/>
    <xf numFmtId="0" fontId="28" fillId="4" borderId="5" xfId="0" applyFont="1" applyFill="1" applyBorder="1"/>
    <xf numFmtId="0" fontId="28" fillId="4" borderId="6" xfId="0" applyFont="1" applyFill="1" applyBorder="1"/>
    <xf numFmtId="0" fontId="28" fillId="4" borderId="7" xfId="0" applyFont="1" applyFill="1" applyBorder="1"/>
    <xf numFmtId="0" fontId="28" fillId="4" borderId="8" xfId="0" applyFont="1" applyFill="1" applyBorder="1"/>
    <xf numFmtId="0" fontId="28" fillId="4" borderId="9" xfId="0" applyFont="1" applyFill="1" applyBorder="1"/>
    <xf numFmtId="0" fontId="24" fillId="16" borderId="2" xfId="0" applyFont="1" applyFill="1" applyBorder="1"/>
    <xf numFmtId="0" fontId="24" fillId="16" borderId="3" xfId="0" applyFont="1" applyFill="1" applyBorder="1"/>
    <xf numFmtId="0" fontId="24" fillId="0" borderId="0" xfId="0" applyFont="1" applyFill="1" applyBorder="1"/>
    <xf numFmtId="0" fontId="20" fillId="15" borderId="10" xfId="0" applyFont="1" applyFill="1" applyBorder="1"/>
    <xf numFmtId="0" fontId="29" fillId="15" borderId="11" xfId="0" applyFont="1" applyFill="1" applyBorder="1"/>
    <xf numFmtId="1" fontId="29" fillId="3" borderId="12" xfId="0" applyNumberFormat="1" applyFont="1" applyFill="1" applyBorder="1" applyAlignment="1" applyProtection="1">
      <alignment horizontal="center"/>
      <protection locked="0"/>
    </xf>
    <xf numFmtId="0" fontId="29" fillId="15" borderId="13" xfId="0" applyFont="1" applyFill="1" applyBorder="1"/>
    <xf numFmtId="9" fontId="29" fillId="3" borderId="14" xfId="0" applyNumberFormat="1" applyFont="1" applyFill="1" applyBorder="1" applyAlignment="1" applyProtection="1">
      <alignment horizontal="center"/>
      <protection locked="0"/>
    </xf>
    <xf numFmtId="0" fontId="24" fillId="16" borderId="0" xfId="0" applyFont="1" applyFill="1" applyBorder="1"/>
    <xf numFmtId="0" fontId="24" fillId="16" borderId="4" xfId="0" applyFont="1" applyFill="1" applyBorder="1"/>
    <xf numFmtId="0" fontId="29" fillId="3" borderId="12" xfId="0" applyFont="1" applyFill="1" applyBorder="1" applyAlignment="1" applyProtection="1">
      <alignment horizontal="center"/>
      <protection locked="0"/>
    </xf>
    <xf numFmtId="164" fontId="29" fillId="3" borderId="12" xfId="0" applyNumberFormat="1" applyFont="1" applyFill="1" applyBorder="1" applyAlignment="1" applyProtection="1">
      <alignment horizontal="center"/>
      <protection locked="0"/>
    </xf>
    <xf numFmtId="0" fontId="24" fillId="16" borderId="24" xfId="0" applyFont="1" applyFill="1" applyBorder="1"/>
    <xf numFmtId="0" fontId="24" fillId="16" borderId="25" xfId="0" applyFont="1" applyFill="1" applyBorder="1"/>
    <xf numFmtId="0" fontId="20" fillId="2" borderId="15" xfId="0" applyFont="1" applyFill="1" applyBorder="1"/>
    <xf numFmtId="0" fontId="20" fillId="2" borderId="11" xfId="0" applyFont="1" applyFill="1" applyBorder="1"/>
    <xf numFmtId="0" fontId="20" fillId="2" borderId="16" xfId="0" applyFont="1" applyFill="1" applyBorder="1"/>
    <xf numFmtId="0" fontId="20" fillId="2" borderId="17" xfId="0" applyFont="1" applyFill="1" applyBorder="1"/>
    <xf numFmtId="0" fontId="24" fillId="17" borderId="2" xfId="0" applyFont="1" applyFill="1" applyBorder="1"/>
    <xf numFmtId="0" fontId="24" fillId="17" borderId="3" xfId="0" applyFont="1" applyFill="1" applyBorder="1"/>
    <xf numFmtId="0" fontId="28" fillId="4" borderId="10" xfId="0" applyFont="1" applyFill="1" applyBorder="1"/>
    <xf numFmtId="0" fontId="28" fillId="4" borderId="11" xfId="0" applyFont="1" applyFill="1" applyBorder="1"/>
    <xf numFmtId="0" fontId="30" fillId="4" borderId="12" xfId="0" applyFont="1" applyFill="1" applyBorder="1" applyAlignment="1">
      <alignment horizontal="center"/>
    </xf>
    <xf numFmtId="0" fontId="30" fillId="4" borderId="14" xfId="0" applyFont="1" applyFill="1" applyBorder="1" applyAlignment="1">
      <alignment horizontal="center"/>
    </xf>
    <xf numFmtId="0" fontId="24" fillId="17" borderId="0" xfId="0" applyFont="1" applyFill="1" applyBorder="1"/>
    <xf numFmtId="0" fontId="24" fillId="17" borderId="4" xfId="0" applyFont="1" applyFill="1" applyBorder="1"/>
    <xf numFmtId="0" fontId="20" fillId="2" borderId="10" xfId="0" applyFont="1" applyFill="1" applyBorder="1"/>
    <xf numFmtId="0" fontId="29" fillId="2" borderId="11" xfId="0" applyFont="1" applyFill="1" applyBorder="1"/>
    <xf numFmtId="165" fontId="29" fillId="3" borderId="12" xfId="0" applyNumberFormat="1" applyFont="1" applyFill="1" applyBorder="1" applyAlignment="1" applyProtection="1">
      <alignment horizontal="center"/>
      <protection locked="0"/>
    </xf>
    <xf numFmtId="0" fontId="29" fillId="5" borderId="12" xfId="0" applyFont="1" applyFill="1" applyBorder="1" applyAlignment="1" applyProtection="1">
      <alignment horizontal="center"/>
    </xf>
    <xf numFmtId="7" fontId="29" fillId="3" borderId="12" xfId="0" applyNumberFormat="1" applyFont="1" applyFill="1" applyBorder="1" applyAlignment="1" applyProtection="1">
      <alignment horizontal="center"/>
      <protection locked="0"/>
    </xf>
    <xf numFmtId="0" fontId="29" fillId="2" borderId="12" xfId="0" applyFont="1" applyFill="1" applyBorder="1" applyAlignment="1">
      <alignment horizontal="center"/>
    </xf>
    <xf numFmtId="5" fontId="29" fillId="2" borderId="12" xfId="0" applyNumberFormat="1" applyFont="1" applyFill="1" applyBorder="1"/>
    <xf numFmtId="7" fontId="29" fillId="2" borderId="14" xfId="0" applyNumberFormat="1" applyFont="1" applyFill="1" applyBorder="1"/>
    <xf numFmtId="165" fontId="29" fillId="2" borderId="12" xfId="0" applyNumberFormat="1" applyFont="1" applyFill="1" applyBorder="1" applyAlignment="1">
      <alignment horizontal="center"/>
    </xf>
    <xf numFmtId="2" fontId="29" fillId="2" borderId="12" xfId="0" applyNumberFormat="1" applyFont="1" applyFill="1" applyBorder="1" applyAlignment="1">
      <alignment horizontal="center"/>
    </xf>
    <xf numFmtId="5" fontId="29" fillId="0" borderId="12" xfId="1" applyNumberFormat="1" applyFont="1" applyBorder="1"/>
    <xf numFmtId="1" fontId="29" fillId="6" borderId="18" xfId="0" applyNumberFormat="1" applyFont="1" applyFill="1" applyBorder="1" applyAlignment="1">
      <alignment horizontal="center"/>
    </xf>
    <xf numFmtId="165" fontId="29" fillId="6" borderId="11" xfId="0" applyNumberFormat="1" applyFont="1" applyFill="1" applyBorder="1" applyAlignment="1">
      <alignment horizontal="center"/>
    </xf>
    <xf numFmtId="7" fontId="29" fillId="6" borderId="11" xfId="0" applyNumberFormat="1" applyFont="1" applyFill="1" applyBorder="1" applyAlignment="1">
      <alignment horizontal="center"/>
    </xf>
    <xf numFmtId="0" fontId="29" fillId="6" borderId="13" xfId="0" applyFont="1" applyFill="1" applyBorder="1" applyAlignment="1">
      <alignment horizontal="center"/>
    </xf>
    <xf numFmtId="5" fontId="29" fillId="7" borderId="13" xfId="1" applyNumberFormat="1" applyFont="1" applyFill="1" applyBorder="1" applyProtection="1">
      <protection locked="0"/>
    </xf>
    <xf numFmtId="0" fontId="24" fillId="17" borderId="24" xfId="0" applyFont="1" applyFill="1" applyBorder="1"/>
    <xf numFmtId="0" fontId="24" fillId="17" borderId="25" xfId="0" applyFont="1" applyFill="1" applyBorder="1"/>
    <xf numFmtId="5" fontId="20" fillId="8" borderId="12" xfId="0" applyNumberFormat="1" applyFont="1" applyFill="1" applyBorder="1"/>
    <xf numFmtId="7" fontId="20" fillId="8" borderId="14" xfId="0" applyNumberFormat="1" applyFont="1" applyFill="1" applyBorder="1"/>
    <xf numFmtId="0" fontId="31" fillId="2" borderId="11" xfId="0" applyFont="1" applyFill="1" applyBorder="1"/>
    <xf numFmtId="7" fontId="31" fillId="2" borderId="17" xfId="0" applyNumberFormat="1" applyFont="1" applyFill="1" applyBorder="1"/>
    <xf numFmtId="44" fontId="29" fillId="2" borderId="12" xfId="1" applyFont="1" applyFill="1" applyBorder="1" applyAlignment="1" applyProtection="1">
      <alignment horizontal="center"/>
    </xf>
    <xf numFmtId="44" fontId="29" fillId="3" borderId="0" xfId="1" applyFont="1" applyFill="1" applyBorder="1" applyAlignment="1" applyProtection="1">
      <alignment horizontal="right"/>
      <protection locked="0"/>
    </xf>
    <xf numFmtId="1" fontId="29" fillId="2" borderId="12" xfId="0" applyNumberFormat="1" applyFont="1" applyFill="1" applyBorder="1" applyAlignment="1">
      <alignment horizontal="center"/>
    </xf>
    <xf numFmtId="7" fontId="29" fillId="2" borderId="12" xfId="0" applyNumberFormat="1" applyFont="1" applyFill="1" applyBorder="1" applyAlignment="1" applyProtection="1">
      <alignment horizontal="center"/>
    </xf>
    <xf numFmtId="166" fontId="29" fillId="3" borderId="12" xfId="0" applyNumberFormat="1" applyFont="1" applyFill="1" applyBorder="1" applyAlignment="1" applyProtection="1">
      <alignment horizontal="right"/>
      <protection locked="0"/>
    </xf>
    <xf numFmtId="7" fontId="29" fillId="3" borderId="12" xfId="0" applyNumberFormat="1" applyFont="1" applyFill="1" applyBorder="1" applyAlignment="1" applyProtection="1">
      <alignment horizontal="right"/>
      <protection locked="0"/>
    </xf>
    <xf numFmtId="1" fontId="29" fillId="3" borderId="18" xfId="0" applyNumberFormat="1" applyFont="1" applyFill="1" applyBorder="1" applyAlignment="1" applyProtection="1">
      <alignment horizontal="center"/>
      <protection locked="0"/>
    </xf>
    <xf numFmtId="165" fontId="29" fillId="3" borderId="18" xfId="0" applyNumberFormat="1" applyFont="1" applyFill="1" applyBorder="1" applyAlignment="1" applyProtection="1">
      <alignment horizontal="center"/>
      <protection locked="0"/>
    </xf>
    <xf numFmtId="0" fontId="29" fillId="2" borderId="11" xfId="0" applyFont="1" applyFill="1" applyBorder="1" applyAlignment="1">
      <alignment horizontal="center"/>
    </xf>
    <xf numFmtId="7" fontId="29" fillId="2" borderId="13" xfId="0" applyNumberFormat="1" applyFont="1" applyFill="1" applyBorder="1" applyAlignment="1">
      <alignment horizontal="center"/>
    </xf>
    <xf numFmtId="7" fontId="29" fillId="3" borderId="13" xfId="0" applyNumberFormat="1" applyFont="1" applyFill="1" applyBorder="1" applyAlignment="1" applyProtection="1">
      <alignment horizontal="right"/>
      <protection locked="0"/>
    </xf>
    <xf numFmtId="0" fontId="29" fillId="2" borderId="18" xfId="0" applyFont="1" applyFill="1" applyBorder="1"/>
    <xf numFmtId="0" fontId="29" fillId="3" borderId="11" xfId="0" applyFont="1" applyFill="1" applyBorder="1" applyProtection="1">
      <protection locked="0"/>
    </xf>
    <xf numFmtId="7" fontId="29" fillId="2" borderId="13" xfId="0" applyNumberFormat="1" applyFont="1" applyFill="1" applyBorder="1" applyAlignment="1">
      <alignment horizontal="right"/>
    </xf>
    <xf numFmtId="0" fontId="29" fillId="2" borderId="20" xfId="0" applyFont="1" applyFill="1" applyBorder="1"/>
    <xf numFmtId="7" fontId="29" fillId="2" borderId="21" xfId="0" applyNumberFormat="1" applyFont="1" applyFill="1" applyBorder="1" applyAlignment="1">
      <alignment horizontal="right"/>
    </xf>
    <xf numFmtId="7" fontId="29" fillId="3" borderId="21" xfId="0" applyNumberFormat="1" applyFont="1" applyFill="1" applyBorder="1" applyAlignment="1" applyProtection="1">
      <alignment horizontal="right"/>
      <protection locked="0"/>
    </xf>
    <xf numFmtId="164" fontId="29" fillId="3" borderId="18" xfId="0" applyNumberFormat="1" applyFont="1" applyFill="1" applyBorder="1" applyAlignment="1" applyProtection="1">
      <alignment horizontal="center"/>
      <protection locked="0"/>
    </xf>
    <xf numFmtId="0" fontId="29" fillId="0" borderId="18" xfId="0" applyFont="1" applyBorder="1"/>
    <xf numFmtId="0" fontId="29" fillId="2" borderId="13" xfId="0" applyFont="1" applyFill="1" applyBorder="1"/>
    <xf numFmtId="5" fontId="29" fillId="2" borderId="13" xfId="0" applyNumberFormat="1" applyFont="1" applyFill="1" applyBorder="1"/>
    <xf numFmtId="0" fontId="20" fillId="15" borderId="11" xfId="0" applyFont="1" applyFill="1" applyBorder="1"/>
    <xf numFmtId="0" fontId="20" fillId="15" borderId="16" xfId="0" applyFont="1" applyFill="1" applyBorder="1"/>
    <xf numFmtId="0" fontId="20" fillId="15" borderId="19" xfId="0" applyFont="1" applyFill="1" applyBorder="1"/>
    <xf numFmtId="5" fontId="20" fillId="15" borderId="12" xfId="0" applyNumberFormat="1" applyFont="1" applyFill="1" applyBorder="1"/>
    <xf numFmtId="7" fontId="20" fillId="15" borderId="14" xfId="0" applyNumberFormat="1" applyFont="1" applyFill="1" applyBorder="1"/>
    <xf numFmtId="0" fontId="20" fillId="2" borderId="35" xfId="0" applyFont="1" applyFill="1" applyBorder="1"/>
    <xf numFmtId="0" fontId="20" fillId="2" borderId="34" xfId="0" applyFont="1" applyFill="1" applyBorder="1"/>
    <xf numFmtId="0" fontId="20" fillId="2" borderId="36" xfId="0" applyFont="1" applyFill="1" applyBorder="1"/>
    <xf numFmtId="0" fontId="28" fillId="4" borderId="30" xfId="0" applyFont="1" applyFill="1" applyBorder="1"/>
    <xf numFmtId="0" fontId="28" fillId="4" borderId="32" xfId="0" applyFont="1" applyFill="1" applyBorder="1"/>
    <xf numFmtId="0" fontId="28" fillId="4" borderId="37" xfId="0" applyFont="1" applyFill="1" applyBorder="1"/>
    <xf numFmtId="5" fontId="20" fillId="15" borderId="38" xfId="0" applyNumberFormat="1" applyFont="1" applyFill="1" applyBorder="1"/>
    <xf numFmtId="7" fontId="20" fillId="15" borderId="39" xfId="0" applyNumberFormat="1" applyFont="1" applyFill="1" applyBorder="1"/>
    <xf numFmtId="0" fontId="32" fillId="2" borderId="0" xfId="0" applyFont="1" applyFill="1" applyBorder="1" applyAlignment="1">
      <alignment horizontal="center"/>
    </xf>
    <xf numFmtId="0" fontId="16" fillId="16" borderId="2" xfId="0" applyFont="1" applyFill="1" applyBorder="1"/>
    <xf numFmtId="0" fontId="16" fillId="16" borderId="0" xfId="0" applyFont="1" applyFill="1" applyBorder="1"/>
    <xf numFmtId="0" fontId="16" fillId="16" borderId="24" xfId="0" applyFont="1" applyFill="1" applyBorder="1"/>
    <xf numFmtId="0" fontId="25" fillId="2" borderId="15" xfId="0" applyFont="1" applyFill="1" applyBorder="1"/>
    <xf numFmtId="0" fontId="29" fillId="6" borderId="17" xfId="0" applyFont="1" applyFill="1" applyBorder="1" applyAlignment="1">
      <alignment horizontal="center"/>
    </xf>
    <xf numFmtId="0" fontId="33" fillId="0" borderId="0" xfId="0" applyFont="1" applyBorder="1"/>
    <xf numFmtId="49" fontId="20" fillId="8" borderId="10" xfId="0" applyNumberFormat="1" applyFont="1" applyFill="1" applyBorder="1" applyAlignment="1"/>
    <xf numFmtId="0" fontId="0" fillId="0" borderId="11" xfId="0" applyBorder="1" applyAlignment="1"/>
    <xf numFmtId="0" fontId="0" fillId="0" borderId="13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205946</xdr:colOff>
      <xdr:row>7</xdr:row>
      <xdr:rowOff>92438</xdr:rowOff>
    </xdr:from>
    <xdr:to>
      <xdr:col>14</xdr:col>
      <xdr:colOff>180203</xdr:colOff>
      <xdr:row>15</xdr:row>
      <xdr:rowOff>159805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5676" y="1877303"/>
          <a:ext cx="2720203" cy="1920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2</xdr:row>
      <xdr:rowOff>28575</xdr:rowOff>
    </xdr:from>
    <xdr:to>
      <xdr:col>10</xdr:col>
      <xdr:colOff>284394</xdr:colOff>
      <xdr:row>16</xdr:row>
      <xdr:rowOff>9526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295275"/>
          <a:ext cx="2256069" cy="2828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choen/AppData/Local/Temp/Boergoatbudget2006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prise Budget"/>
      <sheetName val="Capital Costs"/>
      <sheetName val="Budget Explanation"/>
    </sheetNames>
    <sheetDataSet>
      <sheetData sheetId="0">
        <row r="4">
          <cell r="C4">
            <v>40</v>
          </cell>
        </row>
        <row r="5">
          <cell r="C5">
            <v>2</v>
          </cell>
        </row>
        <row r="42">
          <cell r="G42">
            <v>4029.1917999999987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choen@umd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3"/>
  <sheetViews>
    <sheetView tabSelected="1" zoomScale="111" zoomScaleNormal="111" workbookViewId="0">
      <selection activeCell="K2" sqref="K2"/>
    </sheetView>
  </sheetViews>
  <sheetFormatPr defaultRowHeight="15.75" x14ac:dyDescent="0.25"/>
  <cols>
    <col min="1" max="1" width="1.625" customWidth="1"/>
    <col min="2" max="2" width="4.125" customWidth="1"/>
    <col min="3" max="3" width="26.75" customWidth="1"/>
    <col min="4" max="4" width="11.125" customWidth="1"/>
    <col min="5" max="5" width="9.125" bestFit="1" customWidth="1"/>
    <col min="6" max="6" width="10.5" customWidth="1"/>
    <col min="7" max="7" width="10.125" customWidth="1"/>
    <col min="8" max="8" width="10" bestFit="1" customWidth="1"/>
    <col min="9" max="9" width="11.875" customWidth="1"/>
    <col min="15" max="15" width="11.875" customWidth="1"/>
  </cols>
  <sheetData>
    <row r="1" spans="2:16" ht="10.5" customHeight="1" thickBot="1" x14ac:dyDescent="0.3"/>
    <row r="2" spans="2:16" ht="50.25" customHeight="1" x14ac:dyDescent="0.35">
      <c r="B2" s="81" t="s">
        <v>144</v>
      </c>
      <c r="C2" s="82"/>
      <c r="D2" s="83"/>
      <c r="E2" s="84"/>
      <c r="F2" s="83"/>
      <c r="G2" s="83"/>
      <c r="H2" s="85" t="s">
        <v>0</v>
      </c>
      <c r="I2" s="86"/>
      <c r="J2" s="87"/>
      <c r="K2" s="87"/>
      <c r="L2" s="87"/>
      <c r="M2" s="87"/>
      <c r="N2" s="87"/>
      <c r="O2" s="87"/>
      <c r="P2" s="87"/>
    </row>
    <row r="3" spans="2:16" ht="24" thickBot="1" x14ac:dyDescent="0.4">
      <c r="B3" s="184" t="s">
        <v>1</v>
      </c>
      <c r="C3" s="88"/>
      <c r="D3" s="180" t="s">
        <v>139</v>
      </c>
      <c r="E3" s="90" t="s">
        <v>126</v>
      </c>
      <c r="F3" s="91"/>
      <c r="G3" s="91"/>
      <c r="H3" s="91"/>
      <c r="I3" s="92"/>
      <c r="J3" s="87"/>
      <c r="K3" s="87"/>
      <c r="L3" s="87"/>
      <c r="M3" s="87"/>
      <c r="N3" s="87"/>
      <c r="O3" s="87"/>
      <c r="P3" s="87"/>
    </row>
    <row r="4" spans="2:16" ht="18" x14ac:dyDescent="0.35">
      <c r="B4" s="93" t="s">
        <v>2</v>
      </c>
      <c r="C4" s="94"/>
      <c r="D4" s="95"/>
      <c r="E4" s="96" t="s">
        <v>3</v>
      </c>
      <c r="F4" s="94"/>
      <c r="G4" s="94"/>
      <c r="H4" s="94"/>
      <c r="I4" s="97"/>
      <c r="J4" s="181" t="s">
        <v>131</v>
      </c>
      <c r="K4" s="45"/>
      <c r="L4" s="98"/>
      <c r="M4" s="98"/>
      <c r="N4" s="98"/>
      <c r="O4" s="99"/>
      <c r="P4" s="100"/>
    </row>
    <row r="5" spans="2:16" ht="18" x14ac:dyDescent="0.35">
      <c r="B5" s="101"/>
      <c r="C5" s="102" t="s">
        <v>49</v>
      </c>
      <c r="D5" s="103">
        <v>40</v>
      </c>
      <c r="E5" s="102"/>
      <c r="F5" s="102" t="s">
        <v>4</v>
      </c>
      <c r="G5" s="102"/>
      <c r="H5" s="104"/>
      <c r="I5" s="105">
        <v>1.8</v>
      </c>
      <c r="J5" s="182" t="s">
        <v>132</v>
      </c>
      <c r="K5" s="46"/>
      <c r="L5" s="106"/>
      <c r="M5" s="106"/>
      <c r="N5" s="106"/>
      <c r="O5" s="107"/>
      <c r="P5" s="100"/>
    </row>
    <row r="6" spans="2:16" ht="18" x14ac:dyDescent="0.35">
      <c r="B6" s="101"/>
      <c r="C6" s="102" t="s">
        <v>50</v>
      </c>
      <c r="D6" s="108">
        <v>2</v>
      </c>
      <c r="E6" s="102"/>
      <c r="F6" s="102" t="s">
        <v>5</v>
      </c>
      <c r="G6" s="102"/>
      <c r="H6" s="104"/>
      <c r="I6" s="105">
        <v>0.2</v>
      </c>
      <c r="J6" s="182" t="s">
        <v>133</v>
      </c>
      <c r="K6" s="46"/>
      <c r="L6" s="106"/>
      <c r="M6" s="106"/>
      <c r="N6" s="106"/>
      <c r="O6" s="107"/>
      <c r="P6" s="100"/>
    </row>
    <row r="7" spans="2:16" ht="18.75" thickBot="1" x14ac:dyDescent="0.4">
      <c r="B7" s="101"/>
      <c r="C7" s="102" t="s">
        <v>6</v>
      </c>
      <c r="D7" s="109">
        <v>0.05</v>
      </c>
      <c r="E7" s="102"/>
      <c r="F7" s="102" t="s">
        <v>7</v>
      </c>
      <c r="G7" s="102"/>
      <c r="H7" s="104"/>
      <c r="I7" s="105">
        <v>0.5</v>
      </c>
      <c r="J7" s="183" t="s">
        <v>138</v>
      </c>
      <c r="K7" s="47"/>
      <c r="L7" s="110"/>
      <c r="M7" s="110"/>
      <c r="N7" s="110"/>
      <c r="O7" s="111"/>
      <c r="P7" s="100"/>
    </row>
    <row r="8" spans="2:16" ht="18" x14ac:dyDescent="0.35">
      <c r="B8" s="112"/>
      <c r="C8" s="113"/>
      <c r="D8" s="114"/>
      <c r="E8" s="113"/>
      <c r="F8" s="113"/>
      <c r="G8" s="113"/>
      <c r="H8" s="113"/>
      <c r="I8" s="115"/>
      <c r="J8" s="50"/>
      <c r="K8" s="50"/>
      <c r="L8" s="116"/>
      <c r="M8" s="116"/>
      <c r="N8" s="116"/>
      <c r="O8" s="117"/>
      <c r="P8" s="100"/>
    </row>
    <row r="9" spans="2:16" ht="18" x14ac:dyDescent="0.35">
      <c r="B9" s="118" t="s">
        <v>8</v>
      </c>
      <c r="C9" s="119"/>
      <c r="D9" s="120" t="s">
        <v>9</v>
      </c>
      <c r="E9" s="120" t="s">
        <v>125</v>
      </c>
      <c r="F9" s="120" t="s">
        <v>124</v>
      </c>
      <c r="G9" s="120" t="s">
        <v>10</v>
      </c>
      <c r="H9" s="120" t="s">
        <v>11</v>
      </c>
      <c r="I9" s="121" t="s">
        <v>12</v>
      </c>
      <c r="J9" s="48"/>
      <c r="K9" s="48"/>
      <c r="L9" s="122"/>
      <c r="M9" s="122"/>
      <c r="N9" s="122"/>
      <c r="O9" s="123"/>
      <c r="P9" s="100"/>
    </row>
    <row r="10" spans="2:16" ht="18" x14ac:dyDescent="0.35">
      <c r="B10" s="124"/>
      <c r="C10" s="125" t="s">
        <v>13</v>
      </c>
      <c r="D10" s="126">
        <v>5</v>
      </c>
      <c r="E10" s="127"/>
      <c r="F10" s="128">
        <v>400</v>
      </c>
      <c r="G10" s="129" t="s">
        <v>14</v>
      </c>
      <c r="H10" s="130">
        <f>+D10*F10</f>
        <v>2000</v>
      </c>
      <c r="I10" s="131">
        <f>H10/D5</f>
        <v>50</v>
      </c>
      <c r="J10" s="48"/>
      <c r="K10" s="48"/>
      <c r="L10" s="122"/>
      <c r="M10" s="122"/>
      <c r="N10" s="122"/>
      <c r="O10" s="123"/>
      <c r="P10" s="100"/>
    </row>
    <row r="11" spans="2:16" ht="18" x14ac:dyDescent="0.35">
      <c r="B11" s="124"/>
      <c r="C11" s="125" t="s">
        <v>15</v>
      </c>
      <c r="D11" s="126">
        <v>5</v>
      </c>
      <c r="E11" s="127"/>
      <c r="F11" s="128">
        <v>150</v>
      </c>
      <c r="G11" s="129" t="s">
        <v>14</v>
      </c>
      <c r="H11" s="130">
        <f>+D11*F11</f>
        <v>750</v>
      </c>
      <c r="I11" s="131">
        <f>+H11/D5</f>
        <v>18.75</v>
      </c>
      <c r="J11" s="48"/>
      <c r="K11" s="51"/>
      <c r="L11" s="122"/>
      <c r="M11" s="122"/>
      <c r="N11" s="122"/>
      <c r="O11" s="123"/>
      <c r="P11" s="100"/>
    </row>
    <row r="12" spans="2:16" ht="18" x14ac:dyDescent="0.35">
      <c r="B12" s="124"/>
      <c r="C12" s="125" t="s">
        <v>16</v>
      </c>
      <c r="D12" s="126">
        <v>15</v>
      </c>
      <c r="E12" s="127"/>
      <c r="F12" s="128">
        <v>200</v>
      </c>
      <c r="G12" s="129" t="s">
        <v>14</v>
      </c>
      <c r="H12" s="130">
        <f>+D12*F12</f>
        <v>3000</v>
      </c>
      <c r="I12" s="131">
        <f>+H12/D5</f>
        <v>75</v>
      </c>
      <c r="J12" s="48"/>
      <c r="K12" s="51"/>
      <c r="L12" s="122"/>
      <c r="M12" s="122"/>
      <c r="N12" s="122"/>
      <c r="O12" s="123"/>
      <c r="P12" s="100"/>
    </row>
    <row r="13" spans="2:16" ht="18" x14ac:dyDescent="0.35">
      <c r="B13" s="124"/>
      <c r="C13" s="125" t="s">
        <v>101</v>
      </c>
      <c r="D13" s="132">
        <f>+(D5*I5*0.5)-(D10+D11)</f>
        <v>26</v>
      </c>
      <c r="E13" s="108">
        <v>70</v>
      </c>
      <c r="F13" s="128">
        <v>2</v>
      </c>
      <c r="G13" s="149" t="s">
        <v>143</v>
      </c>
      <c r="H13" s="130">
        <f>D13*E13*F13</f>
        <v>3640</v>
      </c>
      <c r="I13" s="131">
        <f>H13/D5</f>
        <v>91</v>
      </c>
      <c r="J13" s="48"/>
      <c r="K13" s="51"/>
      <c r="L13" s="122"/>
      <c r="M13" s="122"/>
      <c r="N13" s="122"/>
      <c r="O13" s="123"/>
      <c r="P13" s="100"/>
    </row>
    <row r="14" spans="2:16" ht="18" x14ac:dyDescent="0.35">
      <c r="B14" s="124"/>
      <c r="C14" s="125" t="s">
        <v>17</v>
      </c>
      <c r="D14" s="132">
        <f>+(D5*I5*0.5)-(D5*I6)-D12</f>
        <v>13</v>
      </c>
      <c r="E14" s="108">
        <v>60</v>
      </c>
      <c r="F14" s="128">
        <v>2</v>
      </c>
      <c r="G14" s="149" t="s">
        <v>143</v>
      </c>
      <c r="H14" s="130">
        <f>+D14*E14*F14</f>
        <v>1560</v>
      </c>
      <c r="I14" s="131">
        <f>+H14/D5</f>
        <v>39</v>
      </c>
      <c r="J14" s="48"/>
      <c r="K14" s="48"/>
      <c r="L14" s="122"/>
      <c r="M14" s="122"/>
      <c r="N14" s="122"/>
      <c r="O14" s="123"/>
      <c r="P14" s="100"/>
    </row>
    <row r="15" spans="2:16" ht="18" x14ac:dyDescent="0.35">
      <c r="B15" s="124"/>
      <c r="C15" s="125" t="s">
        <v>106</v>
      </c>
      <c r="D15" s="132">
        <f>+(I6-D7)*+D5</f>
        <v>6.0000000000000009</v>
      </c>
      <c r="E15" s="108">
        <v>110</v>
      </c>
      <c r="F15" s="128">
        <v>1</v>
      </c>
      <c r="G15" s="149" t="s">
        <v>143</v>
      </c>
      <c r="H15" s="130">
        <f>+D15*E15*F15</f>
        <v>660.00000000000011</v>
      </c>
      <c r="I15" s="131">
        <f>+H15/D5</f>
        <v>16.500000000000004</v>
      </c>
      <c r="J15" s="48"/>
      <c r="K15" s="48"/>
      <c r="L15" s="122"/>
      <c r="M15" s="122"/>
      <c r="N15" s="122"/>
      <c r="O15" s="123"/>
      <c r="P15" s="100"/>
    </row>
    <row r="16" spans="2:16" ht="18" x14ac:dyDescent="0.35">
      <c r="B16" s="124"/>
      <c r="C16" s="125" t="s">
        <v>107</v>
      </c>
      <c r="D16" s="133">
        <f>+D6*(I6-D7)</f>
        <v>0.30000000000000004</v>
      </c>
      <c r="E16" s="108">
        <v>160</v>
      </c>
      <c r="F16" s="128">
        <v>1.2</v>
      </c>
      <c r="G16" s="149" t="s">
        <v>143</v>
      </c>
      <c r="H16" s="134">
        <f>D16*E16*F16</f>
        <v>57.600000000000009</v>
      </c>
      <c r="I16" s="131">
        <f>H16/D5</f>
        <v>1.4400000000000002</v>
      </c>
      <c r="J16" s="48"/>
      <c r="K16" s="48"/>
      <c r="L16" s="122"/>
      <c r="M16" s="122"/>
      <c r="N16" s="122"/>
      <c r="O16" s="123"/>
      <c r="P16" s="100"/>
    </row>
    <row r="17" spans="2:16" ht="18" x14ac:dyDescent="0.35">
      <c r="B17" s="124"/>
      <c r="C17" s="158" t="s">
        <v>18</v>
      </c>
      <c r="D17" s="135"/>
      <c r="E17" s="136"/>
      <c r="F17" s="137"/>
      <c r="G17" s="138"/>
      <c r="H17" s="139">
        <v>0</v>
      </c>
      <c r="I17" s="131">
        <f>+H17/D5</f>
        <v>0</v>
      </c>
      <c r="J17" s="48"/>
      <c r="K17" s="48"/>
      <c r="L17" s="122"/>
      <c r="M17" s="122"/>
      <c r="N17" s="122"/>
      <c r="O17" s="123"/>
      <c r="P17" s="100"/>
    </row>
    <row r="18" spans="2:16" ht="18.75" thickBot="1" x14ac:dyDescent="0.4">
      <c r="B18" s="124"/>
      <c r="C18" s="158" t="s">
        <v>18</v>
      </c>
      <c r="D18" s="135"/>
      <c r="E18" s="136"/>
      <c r="F18" s="137"/>
      <c r="G18" s="138"/>
      <c r="H18" s="139">
        <v>0</v>
      </c>
      <c r="I18" s="131">
        <f>+H18/D5</f>
        <v>0</v>
      </c>
      <c r="J18" s="52"/>
      <c r="K18" s="52"/>
      <c r="L18" s="140"/>
      <c r="M18" s="140"/>
      <c r="N18" s="140"/>
      <c r="O18" s="141"/>
      <c r="P18" s="100"/>
    </row>
    <row r="19" spans="2:16" ht="18" x14ac:dyDescent="0.35">
      <c r="B19" s="187" t="s">
        <v>19</v>
      </c>
      <c r="C19" s="188"/>
      <c r="D19" s="188"/>
      <c r="E19" s="188"/>
      <c r="F19" s="188"/>
      <c r="G19" s="189"/>
      <c r="H19" s="142">
        <f>SUM(H10:H16)</f>
        <v>11667.6</v>
      </c>
      <c r="I19" s="143">
        <f>SUM(I10:I16)</f>
        <v>291.69</v>
      </c>
      <c r="J19" s="181" t="s">
        <v>129</v>
      </c>
      <c r="K19" s="45"/>
      <c r="L19" s="98"/>
      <c r="M19" s="98"/>
      <c r="N19" s="98"/>
      <c r="O19" s="99"/>
      <c r="P19" s="100"/>
    </row>
    <row r="20" spans="2:16" ht="18.75" thickBot="1" x14ac:dyDescent="0.4">
      <c r="B20" s="112"/>
      <c r="C20" s="113"/>
      <c r="D20" s="113"/>
      <c r="E20" s="113"/>
      <c r="F20" s="113"/>
      <c r="G20" s="113"/>
      <c r="H20" s="113"/>
      <c r="I20" s="115"/>
      <c r="J20" s="183" t="s">
        <v>130</v>
      </c>
      <c r="K20" s="47"/>
      <c r="L20" s="110"/>
      <c r="M20" s="110"/>
      <c r="N20" s="110"/>
      <c r="O20" s="111"/>
      <c r="P20" s="100"/>
    </row>
    <row r="21" spans="2:16" ht="18" x14ac:dyDescent="0.35">
      <c r="B21" s="118" t="s">
        <v>20</v>
      </c>
      <c r="C21" s="119"/>
      <c r="D21" s="120" t="s">
        <v>9</v>
      </c>
      <c r="E21" s="120" t="s">
        <v>21</v>
      </c>
      <c r="F21" s="120" t="s">
        <v>10</v>
      </c>
      <c r="G21" s="120" t="s">
        <v>22</v>
      </c>
      <c r="H21" s="120" t="s">
        <v>11</v>
      </c>
      <c r="I21" s="121" t="s">
        <v>12</v>
      </c>
      <c r="J21" s="87"/>
      <c r="K21" s="87"/>
      <c r="L21" s="87"/>
      <c r="M21" s="87"/>
      <c r="N21" s="87"/>
      <c r="O21" s="87"/>
      <c r="P21" s="87"/>
    </row>
    <row r="22" spans="2:16" ht="18" x14ac:dyDescent="0.35">
      <c r="B22" s="124"/>
      <c r="C22" s="144" t="s">
        <v>23</v>
      </c>
      <c r="D22" s="144"/>
      <c r="E22" s="144"/>
      <c r="F22" s="144"/>
      <c r="G22" s="144"/>
      <c r="H22" s="144"/>
      <c r="I22" s="145"/>
      <c r="J22" s="87"/>
      <c r="K22" s="87"/>
      <c r="L22" s="87"/>
      <c r="M22" s="87"/>
      <c r="N22" s="87"/>
      <c r="O22" s="87"/>
      <c r="P22" s="87"/>
    </row>
    <row r="23" spans="2:16" ht="18" x14ac:dyDescent="0.35">
      <c r="B23" s="124"/>
      <c r="C23" s="125" t="s">
        <v>24</v>
      </c>
      <c r="D23" s="129">
        <f>D5+D6</f>
        <v>42</v>
      </c>
      <c r="E23" s="108">
        <v>0.24</v>
      </c>
      <c r="F23" s="146" t="s">
        <v>25</v>
      </c>
      <c r="G23" s="147">
        <v>150</v>
      </c>
      <c r="H23" s="130">
        <f>+D23*E23*G23</f>
        <v>1512</v>
      </c>
      <c r="I23" s="131">
        <f>H23/D5</f>
        <v>37.799999999999997</v>
      </c>
      <c r="J23" s="87"/>
      <c r="K23" s="87"/>
      <c r="L23" s="87"/>
      <c r="M23" s="87"/>
      <c r="N23" s="87"/>
      <c r="O23" s="87"/>
      <c r="P23" s="87"/>
    </row>
    <row r="24" spans="2:16" ht="18" x14ac:dyDescent="0.35">
      <c r="B24" s="124"/>
      <c r="C24" s="125" t="s">
        <v>26</v>
      </c>
      <c r="D24" s="148">
        <f>+D5</f>
        <v>40</v>
      </c>
      <c r="E24" s="103">
        <v>90</v>
      </c>
      <c r="F24" s="149" t="s">
        <v>143</v>
      </c>
      <c r="G24" s="150">
        <v>0.16</v>
      </c>
      <c r="H24" s="130">
        <f>+D24*E24*G24</f>
        <v>576</v>
      </c>
      <c r="I24" s="131">
        <f>H24/D5</f>
        <v>14.4</v>
      </c>
      <c r="J24" s="87"/>
      <c r="K24" s="87"/>
      <c r="L24" s="87"/>
      <c r="M24" s="87"/>
      <c r="N24" s="87"/>
      <c r="O24" s="87"/>
      <c r="P24" s="87"/>
    </row>
    <row r="25" spans="2:16" ht="18" x14ac:dyDescent="0.35">
      <c r="B25" s="124"/>
      <c r="C25" s="125" t="s">
        <v>27</v>
      </c>
      <c r="D25" s="129">
        <f>D5+D6</f>
        <v>42</v>
      </c>
      <c r="E25" s="126">
        <v>12</v>
      </c>
      <c r="F25" s="149" t="s">
        <v>143</v>
      </c>
      <c r="G25" s="151">
        <v>0.5</v>
      </c>
      <c r="H25" s="130">
        <f>+D25*E25*G25</f>
        <v>252</v>
      </c>
      <c r="I25" s="131">
        <f>H25/D5</f>
        <v>6.3</v>
      </c>
      <c r="J25" s="87"/>
      <c r="K25" s="87"/>
      <c r="L25" s="87"/>
      <c r="M25" s="87"/>
      <c r="N25" s="87"/>
      <c r="O25" s="87"/>
      <c r="P25" s="87"/>
    </row>
    <row r="26" spans="2:16" ht="18" x14ac:dyDescent="0.35">
      <c r="B26" s="124"/>
      <c r="C26" s="125" t="s">
        <v>28</v>
      </c>
      <c r="D26" s="148">
        <f>D5*I5</f>
        <v>72</v>
      </c>
      <c r="E26" s="152">
        <v>120</v>
      </c>
      <c r="F26" s="149" t="s">
        <v>143</v>
      </c>
      <c r="G26" s="150">
        <v>0.16</v>
      </c>
      <c r="H26" s="130">
        <f>+D26*E26*G26</f>
        <v>1382.4</v>
      </c>
      <c r="I26" s="131">
        <f>H26/D5</f>
        <v>34.56</v>
      </c>
      <c r="J26" s="87"/>
      <c r="K26" s="87"/>
      <c r="L26" s="87"/>
      <c r="M26" s="87"/>
      <c r="N26" s="87"/>
      <c r="O26" s="87"/>
      <c r="P26" s="87"/>
    </row>
    <row r="27" spans="2:16" ht="18" x14ac:dyDescent="0.35">
      <c r="B27" s="124"/>
      <c r="C27" s="125" t="s">
        <v>128</v>
      </c>
      <c r="D27" s="129">
        <f>+D5+D6+(D5*I5)</f>
        <v>114</v>
      </c>
      <c r="E27" s="153">
        <v>10</v>
      </c>
      <c r="F27" s="149" t="s">
        <v>29</v>
      </c>
      <c r="G27" s="151">
        <v>50</v>
      </c>
      <c r="H27" s="130">
        <f>+E27*G27</f>
        <v>500</v>
      </c>
      <c r="I27" s="131">
        <f>H27/D5</f>
        <v>12.5</v>
      </c>
      <c r="J27" s="87"/>
      <c r="K27" s="87"/>
      <c r="L27" s="87"/>
      <c r="M27" s="87"/>
      <c r="N27" s="87"/>
      <c r="O27" s="87"/>
      <c r="P27" s="87"/>
    </row>
    <row r="28" spans="2:16" ht="18" x14ac:dyDescent="0.35">
      <c r="B28" s="124"/>
      <c r="C28" s="125" t="s">
        <v>30</v>
      </c>
      <c r="D28" s="154"/>
      <c r="E28" s="120" t="s">
        <v>31</v>
      </c>
      <c r="F28" s="135"/>
      <c r="G28" s="136"/>
      <c r="H28" s="137"/>
      <c r="I28" s="185"/>
      <c r="J28" s="87"/>
      <c r="K28" s="87"/>
      <c r="L28" s="87"/>
      <c r="M28" s="87"/>
      <c r="N28" s="87"/>
      <c r="O28" s="87"/>
      <c r="P28" s="87"/>
    </row>
    <row r="29" spans="2:16" ht="18" x14ac:dyDescent="0.35">
      <c r="B29" s="124"/>
      <c r="C29" s="125" t="s">
        <v>32</v>
      </c>
      <c r="D29" s="148">
        <f>+D5+D6</f>
        <v>42</v>
      </c>
      <c r="E29" s="108">
        <v>2</v>
      </c>
      <c r="F29" s="155" t="s">
        <v>31</v>
      </c>
      <c r="G29" s="156">
        <v>0.75</v>
      </c>
      <c r="H29" s="130">
        <f>+D29*E29*G29</f>
        <v>63</v>
      </c>
      <c r="I29" s="131">
        <f>H29/D5</f>
        <v>1.575</v>
      </c>
      <c r="J29" s="87"/>
      <c r="K29" s="87"/>
      <c r="L29" s="87"/>
      <c r="M29" s="87"/>
      <c r="N29" s="87"/>
      <c r="O29" s="87"/>
      <c r="P29" s="87"/>
    </row>
    <row r="30" spans="2:16" ht="18" x14ac:dyDescent="0.35">
      <c r="B30" s="124"/>
      <c r="C30" s="125" t="s">
        <v>33</v>
      </c>
      <c r="D30" s="148">
        <f>+D5*I5</f>
        <v>72</v>
      </c>
      <c r="E30" s="108">
        <v>2</v>
      </c>
      <c r="F30" s="155" t="s">
        <v>31</v>
      </c>
      <c r="G30" s="156">
        <v>0.75</v>
      </c>
      <c r="H30" s="130">
        <f>+D30*E30*G30</f>
        <v>108</v>
      </c>
      <c r="I30" s="131">
        <f>H30/D5</f>
        <v>2.7</v>
      </c>
      <c r="J30" s="87"/>
      <c r="K30" s="87"/>
      <c r="L30" s="87"/>
      <c r="M30" s="87"/>
      <c r="N30" s="87"/>
      <c r="O30" s="87"/>
      <c r="P30" s="87"/>
    </row>
    <row r="31" spans="2:16" ht="18" x14ac:dyDescent="0.35">
      <c r="B31" s="124"/>
      <c r="C31" s="125" t="s">
        <v>147</v>
      </c>
      <c r="D31" s="148">
        <f>+D5*I5</f>
        <v>72</v>
      </c>
      <c r="E31" s="108">
        <v>1</v>
      </c>
      <c r="F31" s="155" t="s">
        <v>31</v>
      </c>
      <c r="G31" s="156">
        <v>2</v>
      </c>
      <c r="H31" s="130">
        <f>+D31*E31*G31</f>
        <v>144</v>
      </c>
      <c r="I31" s="131">
        <f>+H31/D5</f>
        <v>3.6</v>
      </c>
      <c r="J31" s="87"/>
      <c r="K31" s="87"/>
      <c r="L31" s="87"/>
      <c r="M31" s="87"/>
      <c r="N31" s="87"/>
      <c r="O31" s="87"/>
      <c r="P31" s="87"/>
    </row>
    <row r="32" spans="2:16" ht="18" x14ac:dyDescent="0.35">
      <c r="B32" s="124"/>
      <c r="C32" s="125" t="s">
        <v>34</v>
      </c>
      <c r="D32" s="148">
        <f>D5 +D6</f>
        <v>42</v>
      </c>
      <c r="E32" s="108">
        <v>1</v>
      </c>
      <c r="F32" s="155" t="s">
        <v>31</v>
      </c>
      <c r="G32" s="156">
        <v>0.5</v>
      </c>
      <c r="H32" s="130">
        <f>+D32*E32*G32</f>
        <v>21</v>
      </c>
      <c r="I32" s="131">
        <f>H32/D5</f>
        <v>0.52500000000000002</v>
      </c>
      <c r="J32" s="87"/>
      <c r="K32" s="87"/>
      <c r="L32" s="87"/>
      <c r="M32" s="87"/>
      <c r="N32" s="87"/>
      <c r="O32" s="87"/>
      <c r="P32" s="87"/>
    </row>
    <row r="33" spans="2:16" ht="18" x14ac:dyDescent="0.35">
      <c r="B33" s="124"/>
      <c r="C33" s="125" t="s">
        <v>35</v>
      </c>
      <c r="D33" s="148">
        <f>+D5*I5</f>
        <v>72</v>
      </c>
      <c r="E33" s="108">
        <v>2</v>
      </c>
      <c r="F33" s="155" t="s">
        <v>31</v>
      </c>
      <c r="G33" s="156">
        <v>0.5</v>
      </c>
      <c r="H33" s="130">
        <f>+D33*E33*G33</f>
        <v>72</v>
      </c>
      <c r="I33" s="131">
        <f>H33/D5</f>
        <v>1.8</v>
      </c>
      <c r="J33" s="87"/>
      <c r="K33" s="87"/>
      <c r="L33" s="87"/>
      <c r="M33" s="87"/>
      <c r="N33" s="87"/>
      <c r="O33" s="87"/>
      <c r="P33" s="87"/>
    </row>
    <row r="34" spans="2:16" ht="18" x14ac:dyDescent="0.35">
      <c r="B34" s="124"/>
      <c r="C34" s="125" t="s">
        <v>36</v>
      </c>
      <c r="D34" s="148">
        <f>+D5</f>
        <v>40</v>
      </c>
      <c r="E34" s="157"/>
      <c r="F34" s="155" t="s">
        <v>14</v>
      </c>
      <c r="G34" s="156">
        <v>5</v>
      </c>
      <c r="H34" s="130">
        <f t="shared" ref="H34:H39" si="0">+D34*G34</f>
        <v>200</v>
      </c>
      <c r="I34" s="131">
        <f>H34/D5</f>
        <v>5</v>
      </c>
      <c r="J34" s="87"/>
      <c r="K34" s="87"/>
      <c r="L34" s="87"/>
      <c r="M34" s="87"/>
      <c r="N34" s="87"/>
      <c r="O34" s="87"/>
      <c r="P34" s="87"/>
    </row>
    <row r="35" spans="2:16" ht="18" x14ac:dyDescent="0.35">
      <c r="B35" s="124"/>
      <c r="C35" s="125" t="s">
        <v>37</v>
      </c>
      <c r="D35" s="103">
        <v>25</v>
      </c>
      <c r="E35" s="157"/>
      <c r="F35" s="155" t="s">
        <v>14</v>
      </c>
      <c r="G35" s="156">
        <v>7</v>
      </c>
      <c r="H35" s="130">
        <f>+D35*G35</f>
        <v>175</v>
      </c>
      <c r="I35" s="131">
        <f>+H35/D5</f>
        <v>4.375</v>
      </c>
      <c r="J35" s="87"/>
      <c r="K35" s="87"/>
      <c r="L35" s="87"/>
      <c r="M35" s="87"/>
      <c r="N35" s="87"/>
      <c r="O35" s="87"/>
      <c r="P35" s="87"/>
    </row>
    <row r="36" spans="2:16" ht="18" x14ac:dyDescent="0.35">
      <c r="B36" s="124"/>
      <c r="C36" s="125" t="s">
        <v>38</v>
      </c>
      <c r="D36" s="132">
        <f>D6*I7</f>
        <v>1</v>
      </c>
      <c r="E36" s="157"/>
      <c r="F36" s="155" t="s">
        <v>14</v>
      </c>
      <c r="G36" s="156">
        <v>600</v>
      </c>
      <c r="H36" s="130">
        <f t="shared" si="0"/>
        <v>600</v>
      </c>
      <c r="I36" s="131">
        <f>H36/D5</f>
        <v>15</v>
      </c>
      <c r="J36" s="87"/>
      <c r="K36" s="87"/>
      <c r="L36" s="87"/>
      <c r="M36" s="87"/>
      <c r="N36" s="87"/>
      <c r="O36" s="87"/>
      <c r="P36" s="87"/>
    </row>
    <row r="37" spans="2:16" ht="18" x14ac:dyDescent="0.35">
      <c r="B37" s="124"/>
      <c r="C37" s="125" t="s">
        <v>39</v>
      </c>
      <c r="D37" s="148">
        <f>+D5</f>
        <v>40</v>
      </c>
      <c r="E37" s="157"/>
      <c r="F37" s="155" t="s">
        <v>14</v>
      </c>
      <c r="G37" s="156">
        <v>5</v>
      </c>
      <c r="H37" s="130">
        <f t="shared" si="0"/>
        <v>200</v>
      </c>
      <c r="I37" s="131">
        <f>H37/D5</f>
        <v>5</v>
      </c>
      <c r="J37" s="87"/>
      <c r="K37" s="87"/>
      <c r="L37" s="87"/>
      <c r="M37" s="87"/>
      <c r="N37" s="87"/>
      <c r="O37" s="87"/>
      <c r="P37" s="87"/>
    </row>
    <row r="38" spans="2:16" ht="18" x14ac:dyDescent="0.35">
      <c r="B38" s="124"/>
      <c r="C38" s="125" t="s">
        <v>40</v>
      </c>
      <c r="D38" s="148">
        <f>+D12+D13+D16</f>
        <v>41.3</v>
      </c>
      <c r="E38" s="157"/>
      <c r="F38" s="155" t="s">
        <v>14</v>
      </c>
      <c r="G38" s="156">
        <v>5</v>
      </c>
      <c r="H38" s="130">
        <f t="shared" si="0"/>
        <v>206.5</v>
      </c>
      <c r="I38" s="131">
        <f>H38/D5</f>
        <v>5.1624999999999996</v>
      </c>
      <c r="J38" s="87"/>
      <c r="K38" s="87"/>
      <c r="L38" s="87"/>
      <c r="M38" s="87"/>
      <c r="N38" s="87"/>
      <c r="O38" s="87"/>
      <c r="P38" s="87"/>
    </row>
    <row r="39" spans="2:16" ht="18" x14ac:dyDescent="0.35">
      <c r="B39" s="124"/>
      <c r="C39" s="125" t="s">
        <v>41</v>
      </c>
      <c r="D39" s="148">
        <f>+D5</f>
        <v>40</v>
      </c>
      <c r="E39" s="157"/>
      <c r="F39" s="155" t="s">
        <v>14</v>
      </c>
      <c r="G39" s="156">
        <v>5</v>
      </c>
      <c r="H39" s="130">
        <f t="shared" si="0"/>
        <v>200</v>
      </c>
      <c r="I39" s="131">
        <f>H39/D5</f>
        <v>5</v>
      </c>
      <c r="J39" s="87"/>
      <c r="K39" s="87"/>
      <c r="L39" s="87"/>
      <c r="M39" s="87"/>
      <c r="N39" s="87"/>
      <c r="O39" s="87"/>
      <c r="P39" s="87"/>
    </row>
    <row r="40" spans="2:16" ht="18" x14ac:dyDescent="0.35">
      <c r="B40" s="124"/>
      <c r="C40" s="125" t="s">
        <v>145</v>
      </c>
      <c r="D40" s="135"/>
      <c r="E40" s="157"/>
      <c r="F40" s="155" t="s">
        <v>42</v>
      </c>
      <c r="G40" s="156">
        <v>500</v>
      </c>
      <c r="H40" s="130">
        <f>+G40</f>
        <v>500</v>
      </c>
      <c r="I40" s="131">
        <f>+H40/D5</f>
        <v>12.5</v>
      </c>
      <c r="J40" s="87"/>
      <c r="K40" s="87"/>
      <c r="L40" s="87"/>
      <c r="M40" s="87"/>
      <c r="N40" s="87"/>
      <c r="O40" s="87"/>
      <c r="P40" s="87"/>
    </row>
    <row r="41" spans="2:16" ht="18" x14ac:dyDescent="0.35">
      <c r="B41" s="124"/>
      <c r="C41" s="158" t="s">
        <v>43</v>
      </c>
      <c r="D41" s="135"/>
      <c r="E41" s="157"/>
      <c r="F41" s="159" t="s">
        <v>42</v>
      </c>
      <c r="G41" s="156">
        <v>0</v>
      </c>
      <c r="H41" s="130">
        <f>+G41</f>
        <v>0</v>
      </c>
      <c r="I41" s="131">
        <f>+H41/D5</f>
        <v>0</v>
      </c>
      <c r="J41" s="87"/>
      <c r="K41" s="87"/>
      <c r="L41" s="87"/>
      <c r="M41" s="87"/>
      <c r="N41" s="87"/>
      <c r="O41" s="87"/>
      <c r="P41" s="87"/>
    </row>
    <row r="42" spans="2:16" ht="18" x14ac:dyDescent="0.35">
      <c r="B42" s="124"/>
      <c r="C42" s="158" t="s">
        <v>43</v>
      </c>
      <c r="D42" s="135"/>
      <c r="E42" s="157"/>
      <c r="F42" s="159" t="s">
        <v>42</v>
      </c>
      <c r="G42" s="156">
        <v>0</v>
      </c>
      <c r="H42" s="130">
        <f>+G42</f>
        <v>0</v>
      </c>
      <c r="I42" s="131">
        <f>+H42/D5</f>
        <v>0</v>
      </c>
      <c r="J42" s="87"/>
      <c r="K42" s="87"/>
      <c r="L42" s="87"/>
      <c r="M42" s="87"/>
      <c r="N42" s="87"/>
      <c r="O42" s="87"/>
      <c r="P42" s="87"/>
    </row>
    <row r="43" spans="2:16" ht="18" x14ac:dyDescent="0.35">
      <c r="B43" s="124"/>
      <c r="C43" s="158" t="s">
        <v>43</v>
      </c>
      <c r="D43" s="135"/>
      <c r="E43" s="160"/>
      <c r="F43" s="161" t="s">
        <v>44</v>
      </c>
      <c r="G43" s="162">
        <v>0</v>
      </c>
      <c r="H43" s="130">
        <f>+G43</f>
        <v>0</v>
      </c>
      <c r="I43" s="131">
        <f>+H43/D5</f>
        <v>0</v>
      </c>
      <c r="J43" s="87"/>
      <c r="K43" s="87"/>
      <c r="L43" s="87"/>
      <c r="M43" s="87"/>
      <c r="N43" s="87"/>
      <c r="O43" s="87"/>
      <c r="P43" s="87"/>
    </row>
    <row r="44" spans="2:16" ht="18" x14ac:dyDescent="0.35">
      <c r="B44" s="124"/>
      <c r="C44" s="125" t="s">
        <v>45</v>
      </c>
      <c r="D44" s="163">
        <v>0.06</v>
      </c>
      <c r="E44" s="164"/>
      <c r="F44" s="125" t="s">
        <v>46</v>
      </c>
      <c r="G44" s="165"/>
      <c r="H44" s="166">
        <f>SUM(H23:H43)*D44/2</f>
        <v>201.35699999999997</v>
      </c>
      <c r="I44" s="131">
        <f>H44/D5</f>
        <v>5.0339249999999991</v>
      </c>
      <c r="J44" s="87"/>
      <c r="K44" s="87"/>
      <c r="L44" s="87"/>
      <c r="M44" s="87"/>
      <c r="N44" s="87"/>
      <c r="O44" s="87"/>
      <c r="P44" s="87"/>
    </row>
    <row r="45" spans="2:16" ht="18" x14ac:dyDescent="0.35">
      <c r="B45" s="101"/>
      <c r="C45" s="167" t="s">
        <v>47</v>
      </c>
      <c r="D45" s="167"/>
      <c r="E45" s="168"/>
      <c r="F45" s="168"/>
      <c r="G45" s="169"/>
      <c r="H45" s="170">
        <f>SUM(H23:H44)</f>
        <v>6913.2569999999996</v>
      </c>
      <c r="I45" s="171">
        <f>SUM(I23:I44)</f>
        <v>172.831425</v>
      </c>
      <c r="J45" s="87"/>
      <c r="K45" s="87"/>
      <c r="L45" s="87"/>
      <c r="M45" s="87"/>
      <c r="N45" s="87"/>
      <c r="O45" s="87"/>
      <c r="P45" s="87"/>
    </row>
    <row r="46" spans="2:16" ht="18.75" thickBot="1" x14ac:dyDescent="0.4">
      <c r="B46" s="172"/>
      <c r="C46" s="173"/>
      <c r="D46" s="173"/>
      <c r="E46" s="173"/>
      <c r="F46" s="173"/>
      <c r="G46" s="173"/>
      <c r="H46" s="173"/>
      <c r="I46" s="174"/>
      <c r="J46" s="87"/>
      <c r="K46" s="87"/>
      <c r="L46" s="87"/>
      <c r="M46" s="87"/>
      <c r="N46" s="87"/>
      <c r="O46" s="87"/>
      <c r="P46" s="87"/>
    </row>
    <row r="47" spans="2:16" ht="18.75" thickBot="1" x14ac:dyDescent="0.4">
      <c r="B47" s="175" t="s">
        <v>48</v>
      </c>
      <c r="C47" s="176"/>
      <c r="D47" s="176"/>
      <c r="E47" s="176"/>
      <c r="F47" s="176"/>
      <c r="G47" s="177"/>
      <c r="H47" s="178">
        <f>H19-H45</f>
        <v>4754.3430000000008</v>
      </c>
      <c r="I47" s="179">
        <f>I19-I45</f>
        <v>118.858575</v>
      </c>
      <c r="J47" s="87"/>
      <c r="K47" s="87"/>
      <c r="L47" s="87"/>
      <c r="M47" s="87"/>
      <c r="N47" s="87"/>
      <c r="O47" s="87"/>
      <c r="P47" s="87"/>
    </row>
    <row r="48" spans="2:16" ht="18" x14ac:dyDescent="0.35">
      <c r="B48" s="112"/>
      <c r="C48" s="89"/>
      <c r="D48" s="89"/>
      <c r="E48" s="89"/>
      <c r="F48" s="89"/>
      <c r="G48" s="89"/>
      <c r="H48" s="89"/>
      <c r="I48" s="89"/>
      <c r="J48" s="87"/>
      <c r="K48" s="87"/>
      <c r="L48" s="87"/>
      <c r="M48" s="87"/>
      <c r="N48" s="87"/>
      <c r="O48" s="87"/>
      <c r="P48" s="87"/>
    </row>
    <row r="49" spans="2:16" ht="18" x14ac:dyDescent="0.3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 ht="18" x14ac:dyDescent="0.3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 ht="18" x14ac:dyDescent="0.3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 ht="18" x14ac:dyDescent="0.3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 ht="18" x14ac:dyDescent="0.3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</sheetData>
  <sheetProtection algorithmName="SHA-512" hashValue="JDCeKvGBnccgTdfBf14qVv68GpJAWNd3hDsFBdBLNrOJek1I7FnfNdcM1f+bO4O67nm7xJ4sGh2WeqONYHWnVA==" saltValue="n2bUcAe+Iq9jEcTIUQfXsw==" spinCount="100000" sheet="1" objects="1" scenarios="1"/>
  <mergeCells count="1">
    <mergeCell ref="B19:G19"/>
  </mergeCells>
  <hyperlinks>
    <hyperlink ref="H2:I2" r:id="rId1" display="by Susan Schoenian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5.75" x14ac:dyDescent="0.25"/>
  <cols>
    <col min="1" max="1" width="1.75" customWidth="1"/>
    <col min="2" max="2" width="27.75" customWidth="1"/>
    <col min="3" max="3" width="10.5" customWidth="1"/>
    <col min="4" max="4" width="11.625" customWidth="1"/>
    <col min="5" max="6" width="10.75" customWidth="1"/>
    <col min="7" max="7" width="12.625" customWidth="1"/>
  </cols>
  <sheetData>
    <row r="1" spans="1:11" ht="11.25" customHeight="1" x14ac:dyDescent="0.25"/>
    <row r="2" spans="1:11" ht="27" thickBot="1" x14ac:dyDescent="0.45">
      <c r="B2" s="186" t="s">
        <v>137</v>
      </c>
      <c r="C2" s="5"/>
      <c r="D2" s="80" t="s">
        <v>136</v>
      </c>
      <c r="E2" s="80"/>
      <c r="F2" s="80"/>
      <c r="G2" s="80"/>
    </row>
    <row r="3" spans="1:11" ht="16.5" thickBot="1" x14ac:dyDescent="0.3">
      <c r="A3" s="49"/>
      <c r="B3" s="53"/>
      <c r="C3" s="54" t="s">
        <v>51</v>
      </c>
      <c r="D3" s="54" t="s">
        <v>22</v>
      </c>
      <c r="E3" s="54" t="s">
        <v>10</v>
      </c>
      <c r="F3" s="54" t="s">
        <v>11</v>
      </c>
      <c r="G3" s="55" t="s">
        <v>12</v>
      </c>
      <c r="H3" s="49"/>
      <c r="I3" s="49"/>
      <c r="J3" s="49"/>
      <c r="K3" s="49"/>
    </row>
    <row r="4" spans="1:11" x14ac:dyDescent="0.25">
      <c r="A4" s="49"/>
      <c r="B4" s="56" t="s">
        <v>61</v>
      </c>
      <c r="C4" s="57">
        <f>'[1]Enterprise Budget'!C4</f>
        <v>40</v>
      </c>
      <c r="D4" s="58">
        <v>250</v>
      </c>
      <c r="E4" s="57" t="s">
        <v>14</v>
      </c>
      <c r="F4" s="59">
        <f>C4*D4</f>
        <v>10000</v>
      </c>
      <c r="G4" s="60">
        <f>+F4/'Enterprise budget'!D5</f>
        <v>250</v>
      </c>
      <c r="H4" s="49"/>
      <c r="I4" s="49"/>
      <c r="J4" s="49"/>
      <c r="K4" s="49"/>
    </row>
    <row r="5" spans="1:11" x14ac:dyDescent="0.25">
      <c r="A5" s="49"/>
      <c r="B5" s="6" t="s">
        <v>62</v>
      </c>
      <c r="C5" s="2">
        <f>'[1]Enterprise Budget'!C5</f>
        <v>2</v>
      </c>
      <c r="D5" s="7">
        <v>500</v>
      </c>
      <c r="E5" s="2" t="s">
        <v>14</v>
      </c>
      <c r="F5" s="3">
        <f>C5*D5</f>
        <v>1000</v>
      </c>
      <c r="G5" s="4">
        <f>+F5/'Enterprise budget'!D5</f>
        <v>25</v>
      </c>
      <c r="H5" s="49"/>
      <c r="I5" s="49"/>
      <c r="J5" s="49"/>
      <c r="K5" s="49"/>
    </row>
    <row r="6" spans="1:11" x14ac:dyDescent="0.25">
      <c r="A6" s="49"/>
      <c r="B6" s="6" t="s">
        <v>52</v>
      </c>
      <c r="C6" s="8"/>
      <c r="D6" s="7">
        <v>5000</v>
      </c>
      <c r="E6" s="2" t="s">
        <v>53</v>
      </c>
      <c r="F6" s="3">
        <f>D6</f>
        <v>5000</v>
      </c>
      <c r="G6" s="4">
        <f>+F6/'Enterprise budget'!D5</f>
        <v>125</v>
      </c>
      <c r="H6" s="49"/>
      <c r="I6" s="49"/>
      <c r="J6" s="49"/>
      <c r="K6" s="49"/>
    </row>
    <row r="7" spans="1:11" x14ac:dyDescent="0.25">
      <c r="A7" s="49"/>
      <c r="B7" s="6" t="s">
        <v>135</v>
      </c>
      <c r="C7" s="8"/>
      <c r="D7" s="7">
        <v>2000</v>
      </c>
      <c r="E7" s="2" t="s">
        <v>53</v>
      </c>
      <c r="F7" s="3">
        <f>D7</f>
        <v>2000</v>
      </c>
      <c r="G7" s="4">
        <f>+F7/'Enterprise budget'!D5</f>
        <v>50</v>
      </c>
      <c r="H7" s="49"/>
      <c r="I7" s="49"/>
      <c r="J7" s="49"/>
      <c r="K7" s="49"/>
    </row>
    <row r="8" spans="1:11" x14ac:dyDescent="0.25">
      <c r="A8" s="49"/>
      <c r="B8" s="6" t="s">
        <v>54</v>
      </c>
      <c r="C8" s="9">
        <v>10</v>
      </c>
      <c r="D8" s="7">
        <v>100</v>
      </c>
      <c r="E8" s="2" t="s">
        <v>29</v>
      </c>
      <c r="F8" s="3">
        <f>+C8*D8</f>
        <v>1000</v>
      </c>
      <c r="G8" s="4">
        <f>+F8/'Enterprise budget'!D5</f>
        <v>25</v>
      </c>
      <c r="H8" s="49"/>
      <c r="I8" s="49"/>
      <c r="J8" s="49"/>
      <c r="K8" s="49"/>
    </row>
    <row r="9" spans="1:11" x14ac:dyDescent="0.25">
      <c r="A9" s="49"/>
      <c r="B9" s="6" t="s">
        <v>55</v>
      </c>
      <c r="C9" s="8"/>
      <c r="D9" s="7">
        <v>1500</v>
      </c>
      <c r="E9" s="2" t="s">
        <v>53</v>
      </c>
      <c r="F9" s="3">
        <f>D9</f>
        <v>1500</v>
      </c>
      <c r="G9" s="4">
        <f>+F9/'Enterprise budget'!D5</f>
        <v>37.5</v>
      </c>
      <c r="H9" s="49"/>
      <c r="I9" s="49"/>
      <c r="J9" s="49"/>
      <c r="K9" s="49"/>
    </row>
    <row r="10" spans="1:11" x14ac:dyDescent="0.25">
      <c r="A10" s="49"/>
      <c r="B10" s="6" t="s">
        <v>56</v>
      </c>
      <c r="C10" s="8"/>
      <c r="D10" s="7">
        <v>5000</v>
      </c>
      <c r="E10" s="2" t="s">
        <v>53</v>
      </c>
      <c r="F10" s="3">
        <f>D10</f>
        <v>5000</v>
      </c>
      <c r="G10" s="4">
        <f>+F10/'Enterprise budget'!D5</f>
        <v>125</v>
      </c>
      <c r="H10" s="49"/>
      <c r="I10" s="49"/>
      <c r="J10" s="49"/>
      <c r="K10" s="49"/>
    </row>
    <row r="11" spans="1:11" x14ac:dyDescent="0.25">
      <c r="A11" s="49"/>
      <c r="B11" s="6" t="s">
        <v>57</v>
      </c>
      <c r="C11" s="8"/>
      <c r="D11" s="7">
        <v>250</v>
      </c>
      <c r="E11" s="2" t="s">
        <v>53</v>
      </c>
      <c r="F11" s="3">
        <f>D11</f>
        <v>250</v>
      </c>
      <c r="G11" s="4">
        <f>+F11/'Enterprise budget'!D5</f>
        <v>6.25</v>
      </c>
      <c r="H11" s="49"/>
      <c r="I11" s="49"/>
      <c r="J11" s="49"/>
      <c r="K11" s="49"/>
    </row>
    <row r="12" spans="1:11" x14ac:dyDescent="0.25">
      <c r="A12" s="49"/>
      <c r="B12" s="61" t="s">
        <v>58</v>
      </c>
      <c r="C12" s="8"/>
      <c r="D12" s="7">
        <v>0</v>
      </c>
      <c r="E12" s="2" t="s">
        <v>53</v>
      </c>
      <c r="F12" s="3">
        <f>+D12</f>
        <v>0</v>
      </c>
      <c r="G12" s="4">
        <f>+F12/'Enterprise budget'!D5</f>
        <v>0</v>
      </c>
      <c r="H12" s="49"/>
      <c r="I12" s="49"/>
      <c r="J12" s="49"/>
      <c r="K12" s="49"/>
    </row>
    <row r="13" spans="1:11" ht="16.5" thickBot="1" x14ac:dyDescent="0.3">
      <c r="A13" s="49"/>
      <c r="B13" s="62" t="s">
        <v>58</v>
      </c>
      <c r="C13" s="63"/>
      <c r="D13" s="64">
        <v>0</v>
      </c>
      <c r="E13" s="65" t="s">
        <v>53</v>
      </c>
      <c r="F13" s="66">
        <f>+D13</f>
        <v>0</v>
      </c>
      <c r="G13" s="67">
        <f>+F13/'Enterprise budget'!D5</f>
        <v>0</v>
      </c>
      <c r="H13" s="49"/>
      <c r="I13" s="49"/>
      <c r="J13" s="49"/>
      <c r="K13" s="49"/>
    </row>
    <row r="14" spans="1:11" ht="16.5" thickBot="1" x14ac:dyDescent="0.3">
      <c r="A14" s="49"/>
      <c r="B14" s="68" t="s">
        <v>59</v>
      </c>
      <c r="C14" s="1"/>
      <c r="D14" s="1"/>
      <c r="E14" s="69"/>
      <c r="F14" s="70">
        <f>SUM(F4:F13)</f>
        <v>25750</v>
      </c>
      <c r="G14" s="71">
        <f>SUM(G4:G13)</f>
        <v>643.75</v>
      </c>
      <c r="H14" s="49"/>
      <c r="I14" s="49"/>
      <c r="J14" s="49"/>
      <c r="K14" s="49"/>
    </row>
    <row r="15" spans="1:11" ht="16.5" thickBot="1" x14ac:dyDescent="0.3">
      <c r="A15" s="49"/>
      <c r="B15" s="74"/>
      <c r="C15" s="75"/>
      <c r="D15" s="75"/>
      <c r="E15" s="76"/>
      <c r="F15" s="77"/>
      <c r="G15" s="78"/>
      <c r="H15" s="49"/>
      <c r="I15" s="49"/>
      <c r="J15" s="49"/>
      <c r="K15" s="49"/>
    </row>
    <row r="16" spans="1:11" ht="16.5" thickBot="1" x14ac:dyDescent="0.3">
      <c r="A16" s="49"/>
      <c r="B16" s="72" t="s">
        <v>60</v>
      </c>
      <c r="C16" s="73"/>
      <c r="D16" s="73"/>
      <c r="E16" s="73"/>
      <c r="F16" s="79">
        <f>F14/'[1]Enterprise Budget'!G42</f>
        <v>6.3908598245434751</v>
      </c>
      <c r="G16" s="10"/>
      <c r="H16" s="49"/>
      <c r="I16" s="49"/>
      <c r="J16" s="49"/>
      <c r="K16" s="49"/>
    </row>
  </sheetData>
  <sheetProtection algorithmName="SHA-512" hashValue="W/fbIABhdY3E2dUYY3xcHJYlAS3A9dIGNKZKsVxtXNN4mjy0VYrPgBC5hJoGJZVkw2xL1V5c57H3F+tawcuiCQ==" saltValue="W3/iwy3RbFxSVNk4laaua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defaultRowHeight="15.75" x14ac:dyDescent="0.25"/>
  <cols>
    <col min="1" max="1" width="39.75" customWidth="1"/>
  </cols>
  <sheetData>
    <row r="1" spans="1:11" ht="30" x14ac:dyDescent="0.4">
      <c r="A1" s="28" t="s">
        <v>134</v>
      </c>
      <c r="B1" s="11"/>
      <c r="C1" s="11"/>
      <c r="D1" s="11"/>
      <c r="E1" s="11"/>
      <c r="F1" s="11"/>
      <c r="G1" s="11"/>
      <c r="H1" s="12"/>
      <c r="I1" s="12"/>
      <c r="J1" s="12"/>
      <c r="K1" s="13"/>
    </row>
    <row r="2" spans="1:11" ht="23.25" customHeight="1" thickBot="1" x14ac:dyDescent="0.3">
      <c r="A2" s="32" t="s">
        <v>100</v>
      </c>
      <c r="B2" s="33"/>
      <c r="C2" s="33"/>
      <c r="D2" s="33"/>
      <c r="E2" s="33"/>
      <c r="F2" s="33"/>
      <c r="G2" s="33"/>
      <c r="H2" s="34"/>
      <c r="I2" s="34"/>
      <c r="J2" s="34"/>
      <c r="K2" s="14"/>
    </row>
    <row r="3" spans="1:11" x14ac:dyDescent="0.25">
      <c r="A3" s="35" t="s">
        <v>86</v>
      </c>
      <c r="B3" s="36"/>
      <c r="C3" s="37"/>
      <c r="D3" s="38"/>
      <c r="E3" s="38"/>
      <c r="F3" s="38"/>
      <c r="G3" s="38"/>
      <c r="H3" s="39"/>
      <c r="I3" s="39"/>
      <c r="J3" s="39"/>
      <c r="K3" s="31"/>
    </row>
    <row r="4" spans="1:11" x14ac:dyDescent="0.25">
      <c r="A4" s="18" t="s">
        <v>87</v>
      </c>
      <c r="B4" s="19" t="s">
        <v>88</v>
      </c>
      <c r="C4" s="20"/>
      <c r="D4" s="20"/>
      <c r="E4" s="20"/>
      <c r="F4" s="20"/>
      <c r="G4" s="20"/>
      <c r="H4" s="20"/>
      <c r="I4" s="20"/>
      <c r="J4" s="21"/>
      <c r="K4" s="17"/>
    </row>
    <row r="5" spans="1:11" x14ac:dyDescent="0.25">
      <c r="A5" s="18" t="s">
        <v>63</v>
      </c>
      <c r="B5" s="19" t="s">
        <v>89</v>
      </c>
      <c r="C5" s="20"/>
      <c r="D5" s="20"/>
      <c r="E5" s="20"/>
      <c r="F5" s="20"/>
      <c r="G5" s="20"/>
      <c r="H5" s="20"/>
      <c r="I5" s="20"/>
      <c r="J5" s="21"/>
      <c r="K5" s="17"/>
    </row>
    <row r="6" spans="1:11" ht="16.5" thickBot="1" x14ac:dyDescent="0.3">
      <c r="A6" s="22" t="s">
        <v>64</v>
      </c>
      <c r="B6" s="26" t="s">
        <v>111</v>
      </c>
      <c r="C6" s="23"/>
      <c r="D6" s="23"/>
      <c r="E6" s="23"/>
      <c r="F6" s="23"/>
      <c r="G6" s="23"/>
      <c r="H6" s="23"/>
      <c r="I6" s="23"/>
      <c r="J6" s="24"/>
      <c r="K6" s="25"/>
    </row>
    <row r="7" spans="1:11" x14ac:dyDescent="0.25">
      <c r="A7" s="15" t="s">
        <v>3</v>
      </c>
      <c r="B7" s="19"/>
      <c r="C7" s="20"/>
      <c r="D7" s="20"/>
      <c r="E7" s="20"/>
      <c r="F7" s="20"/>
      <c r="G7" s="20"/>
      <c r="H7" s="20"/>
      <c r="I7" s="20"/>
      <c r="J7" s="21"/>
      <c r="K7" s="17"/>
    </row>
    <row r="8" spans="1:11" x14ac:dyDescent="0.25">
      <c r="A8" s="18" t="s">
        <v>90</v>
      </c>
      <c r="B8" s="19" t="s">
        <v>93</v>
      </c>
      <c r="C8" s="20"/>
      <c r="D8" s="20"/>
      <c r="E8" s="20"/>
      <c r="F8" s="20"/>
      <c r="G8" s="20"/>
      <c r="H8" s="20"/>
      <c r="I8" s="20"/>
      <c r="J8" s="21"/>
      <c r="K8" s="17"/>
    </row>
    <row r="9" spans="1:11" x14ac:dyDescent="0.25">
      <c r="A9" s="18" t="s">
        <v>91</v>
      </c>
      <c r="B9" s="19" t="s">
        <v>94</v>
      </c>
      <c r="C9" s="20"/>
      <c r="D9" s="20"/>
      <c r="E9" s="20"/>
      <c r="F9" s="20"/>
      <c r="G9" s="20"/>
      <c r="H9" s="20"/>
      <c r="I9" s="20"/>
      <c r="J9" s="21"/>
      <c r="K9" s="17"/>
    </row>
    <row r="10" spans="1:11" ht="16.5" thickBot="1" x14ac:dyDescent="0.3">
      <c r="A10" s="22" t="s">
        <v>92</v>
      </c>
      <c r="B10" s="26" t="s">
        <v>95</v>
      </c>
      <c r="C10" s="23"/>
      <c r="D10" s="23"/>
      <c r="E10" s="23"/>
      <c r="F10" s="23"/>
      <c r="G10" s="23"/>
      <c r="H10" s="23"/>
      <c r="I10" s="23"/>
      <c r="J10" s="24"/>
      <c r="K10" s="25"/>
    </row>
    <row r="11" spans="1:11" ht="16.5" thickBot="1" x14ac:dyDescent="0.3">
      <c r="A11" s="15" t="s">
        <v>65</v>
      </c>
      <c r="B11" s="27" t="s">
        <v>96</v>
      </c>
      <c r="C11" s="20"/>
      <c r="D11" s="20"/>
      <c r="E11" s="20"/>
      <c r="F11" s="20"/>
      <c r="G11" s="16"/>
      <c r="H11" s="20"/>
      <c r="I11" s="20"/>
      <c r="J11" s="21"/>
      <c r="K11" s="17"/>
    </row>
    <row r="12" spans="1:11" x14ac:dyDescent="0.25">
      <c r="A12" s="29" t="s">
        <v>109</v>
      </c>
      <c r="B12" s="27" t="s">
        <v>112</v>
      </c>
      <c r="C12" s="30"/>
      <c r="D12" s="30"/>
      <c r="E12" s="30"/>
      <c r="F12" s="30"/>
      <c r="G12" s="30"/>
      <c r="H12" s="30"/>
      <c r="I12" s="30"/>
      <c r="J12" s="30"/>
      <c r="K12" s="31"/>
    </row>
    <row r="13" spans="1:11" x14ac:dyDescent="0.25">
      <c r="A13" s="18" t="s">
        <v>104</v>
      </c>
      <c r="B13" s="19" t="s">
        <v>105</v>
      </c>
      <c r="C13" s="20"/>
      <c r="D13" s="20"/>
      <c r="E13" s="20"/>
      <c r="F13" s="20"/>
      <c r="G13" s="20"/>
      <c r="H13" s="20"/>
      <c r="I13" s="20"/>
      <c r="J13" s="20"/>
      <c r="K13" s="17"/>
    </row>
    <row r="14" spans="1:11" x14ac:dyDescent="0.25">
      <c r="A14" s="18" t="s">
        <v>110</v>
      </c>
      <c r="B14" s="19" t="s">
        <v>113</v>
      </c>
      <c r="C14" s="20"/>
      <c r="D14" s="20"/>
      <c r="E14" s="20"/>
      <c r="F14" s="20"/>
      <c r="G14" s="20"/>
      <c r="H14" s="20"/>
      <c r="I14" s="20"/>
      <c r="J14" s="20"/>
      <c r="K14" s="17"/>
    </row>
    <row r="15" spans="1:11" x14ac:dyDescent="0.25">
      <c r="A15" s="18" t="s">
        <v>101</v>
      </c>
      <c r="B15" s="19" t="s">
        <v>114</v>
      </c>
      <c r="C15" s="20"/>
      <c r="D15" s="20"/>
      <c r="E15" s="20"/>
      <c r="F15" s="20"/>
      <c r="G15" s="20"/>
      <c r="H15" s="20"/>
      <c r="I15" s="20"/>
      <c r="J15" s="20"/>
      <c r="K15" s="17"/>
    </row>
    <row r="16" spans="1:11" x14ac:dyDescent="0.25">
      <c r="A16" s="18" t="s">
        <v>102</v>
      </c>
      <c r="B16" s="19" t="s">
        <v>115</v>
      </c>
      <c r="C16" s="20"/>
      <c r="D16" s="20"/>
      <c r="E16" s="20"/>
      <c r="F16" s="20"/>
      <c r="G16" s="20"/>
      <c r="H16" s="20"/>
      <c r="I16" s="20"/>
      <c r="J16" s="20"/>
      <c r="K16" s="17"/>
    </row>
    <row r="17" spans="1:11" x14ac:dyDescent="0.25">
      <c r="A17" s="18" t="s">
        <v>107</v>
      </c>
      <c r="B17" s="19" t="s">
        <v>108</v>
      </c>
      <c r="C17" s="20"/>
      <c r="D17" s="20"/>
      <c r="E17" s="20"/>
      <c r="F17" s="20"/>
      <c r="G17" s="20"/>
      <c r="H17" s="20"/>
      <c r="I17" s="20"/>
      <c r="J17" s="20"/>
      <c r="K17" s="17"/>
    </row>
    <row r="18" spans="1:11" x14ac:dyDescent="0.25">
      <c r="A18" s="18" t="s">
        <v>106</v>
      </c>
      <c r="B18" s="19" t="s">
        <v>108</v>
      </c>
      <c r="C18" s="20"/>
      <c r="D18" s="20"/>
      <c r="E18" s="20"/>
      <c r="F18" s="20"/>
      <c r="G18" s="20"/>
      <c r="H18" s="20"/>
      <c r="I18" s="20"/>
      <c r="J18" s="20"/>
      <c r="K18" s="17"/>
    </row>
    <row r="19" spans="1:11" ht="16.5" thickBot="1" x14ac:dyDescent="0.3">
      <c r="A19" s="22" t="s">
        <v>103</v>
      </c>
      <c r="B19" s="26" t="s">
        <v>116</v>
      </c>
      <c r="C19" s="23"/>
      <c r="D19" s="23"/>
      <c r="E19" s="23"/>
      <c r="F19" s="23"/>
      <c r="G19" s="23"/>
      <c r="H19" s="23"/>
      <c r="I19" s="23"/>
      <c r="J19" s="23"/>
      <c r="K19" s="25"/>
    </row>
    <row r="20" spans="1:11" x14ac:dyDescent="0.25">
      <c r="A20" s="15" t="s">
        <v>66</v>
      </c>
      <c r="B20" s="19" t="s">
        <v>67</v>
      </c>
      <c r="C20" s="20"/>
      <c r="D20" s="20"/>
      <c r="E20" s="20"/>
      <c r="F20" s="20"/>
      <c r="G20" s="20"/>
      <c r="H20" s="20"/>
      <c r="I20" s="20"/>
      <c r="J20" s="20"/>
      <c r="K20" s="17"/>
    </row>
    <row r="21" spans="1:11" x14ac:dyDescent="0.25">
      <c r="A21" s="18" t="s">
        <v>68</v>
      </c>
      <c r="B21" s="19" t="s">
        <v>117</v>
      </c>
      <c r="C21" s="20"/>
      <c r="D21" s="20"/>
      <c r="E21" s="20"/>
      <c r="F21" s="20"/>
      <c r="G21" s="20"/>
      <c r="H21" s="20"/>
      <c r="I21" s="20"/>
      <c r="J21" s="21"/>
      <c r="K21" s="17"/>
    </row>
    <row r="22" spans="1:11" x14ac:dyDescent="0.25">
      <c r="A22" s="18" t="s">
        <v>69</v>
      </c>
      <c r="B22" s="19" t="s">
        <v>118</v>
      </c>
      <c r="C22" s="20"/>
      <c r="D22" s="20"/>
      <c r="E22" s="20"/>
      <c r="F22" s="20"/>
      <c r="G22" s="20"/>
      <c r="H22" s="20"/>
      <c r="I22" s="20"/>
      <c r="J22" s="21"/>
      <c r="K22" s="17"/>
    </row>
    <row r="23" spans="1:11" x14ac:dyDescent="0.25">
      <c r="A23" s="18" t="s">
        <v>70</v>
      </c>
      <c r="B23" s="19" t="s">
        <v>97</v>
      </c>
      <c r="C23" s="20"/>
      <c r="D23" s="20"/>
      <c r="E23" s="20"/>
      <c r="F23" s="20"/>
      <c r="G23" s="20"/>
      <c r="H23" s="20"/>
      <c r="I23" s="20"/>
      <c r="J23" s="21"/>
      <c r="K23" s="17"/>
    </row>
    <row r="24" spans="1:11" x14ac:dyDescent="0.25">
      <c r="A24" s="18" t="s">
        <v>141</v>
      </c>
      <c r="B24" s="19" t="s">
        <v>142</v>
      </c>
      <c r="C24" s="20"/>
      <c r="D24" s="20"/>
      <c r="E24" s="20"/>
      <c r="F24" s="20"/>
      <c r="G24" s="20"/>
      <c r="H24" s="20"/>
      <c r="I24" s="20"/>
      <c r="J24" s="21"/>
      <c r="K24" s="17"/>
    </row>
    <row r="25" spans="1:11" x14ac:dyDescent="0.25">
      <c r="A25" s="18" t="s">
        <v>140</v>
      </c>
      <c r="B25" s="19" t="s">
        <v>127</v>
      </c>
      <c r="C25" s="20"/>
      <c r="D25" s="20"/>
      <c r="E25" s="20"/>
      <c r="F25" s="20"/>
      <c r="G25" s="20"/>
      <c r="H25" s="20"/>
      <c r="I25" s="20"/>
      <c r="J25" s="21"/>
      <c r="K25" s="17"/>
    </row>
    <row r="26" spans="1:11" x14ac:dyDescent="0.25">
      <c r="A26" s="18" t="s">
        <v>71</v>
      </c>
      <c r="B26" s="19" t="s">
        <v>119</v>
      </c>
      <c r="C26" s="20"/>
      <c r="D26" s="20"/>
      <c r="E26" s="20"/>
      <c r="F26" s="20"/>
      <c r="G26" s="20"/>
      <c r="H26" s="20"/>
      <c r="I26" s="20"/>
      <c r="J26" s="21"/>
      <c r="K26" s="17"/>
    </row>
    <row r="27" spans="1:11" x14ac:dyDescent="0.25">
      <c r="A27" s="18" t="s">
        <v>72</v>
      </c>
      <c r="B27" s="19" t="s">
        <v>119</v>
      </c>
      <c r="C27" s="20"/>
      <c r="D27" s="20"/>
      <c r="E27" s="20"/>
      <c r="F27" s="20"/>
      <c r="G27" s="20"/>
      <c r="H27" s="20"/>
      <c r="I27" s="20"/>
      <c r="J27" s="21"/>
      <c r="K27" s="17"/>
    </row>
    <row r="28" spans="1:11" x14ac:dyDescent="0.25">
      <c r="A28" s="18" t="s">
        <v>73</v>
      </c>
      <c r="B28" s="19" t="s">
        <v>98</v>
      </c>
      <c r="C28" s="20"/>
      <c r="D28" s="20"/>
      <c r="E28" s="20"/>
      <c r="F28" s="20"/>
      <c r="G28" s="20"/>
      <c r="H28" s="20"/>
      <c r="I28" s="20"/>
      <c r="J28" s="21"/>
      <c r="K28" s="17"/>
    </row>
    <row r="29" spans="1:11" x14ac:dyDescent="0.25">
      <c r="A29" s="18" t="s">
        <v>74</v>
      </c>
      <c r="B29" s="19" t="s">
        <v>99</v>
      </c>
      <c r="C29" s="20"/>
      <c r="D29" s="20"/>
      <c r="E29" s="20"/>
      <c r="F29" s="20"/>
      <c r="G29" s="20"/>
      <c r="H29" s="20"/>
      <c r="I29" s="20"/>
      <c r="J29" s="21"/>
      <c r="K29" s="17"/>
    </row>
    <row r="30" spans="1:11" x14ac:dyDescent="0.25">
      <c r="A30" s="18" t="s">
        <v>75</v>
      </c>
      <c r="B30" s="19" t="s">
        <v>120</v>
      </c>
      <c r="C30" s="20"/>
      <c r="D30" s="20"/>
      <c r="E30" s="20"/>
      <c r="F30" s="20"/>
      <c r="G30" s="20"/>
      <c r="H30" s="20"/>
      <c r="I30" s="20"/>
      <c r="J30" s="21"/>
      <c r="K30" s="17"/>
    </row>
    <row r="31" spans="1:11" x14ac:dyDescent="0.25">
      <c r="A31" s="18" t="s">
        <v>76</v>
      </c>
      <c r="B31" s="19" t="s">
        <v>146</v>
      </c>
      <c r="C31" s="20"/>
      <c r="D31" s="20"/>
      <c r="E31" s="20"/>
      <c r="F31" s="20"/>
      <c r="G31" s="20"/>
      <c r="H31" s="20"/>
      <c r="I31" s="20"/>
      <c r="J31" s="21"/>
      <c r="K31" s="17"/>
    </row>
    <row r="32" spans="1:11" x14ac:dyDescent="0.25">
      <c r="A32" s="18" t="s">
        <v>77</v>
      </c>
      <c r="B32" s="19" t="s">
        <v>121</v>
      </c>
      <c r="C32" s="20"/>
      <c r="D32" s="20"/>
      <c r="E32" s="20"/>
      <c r="F32" s="20"/>
      <c r="G32" s="20"/>
      <c r="H32" s="20"/>
      <c r="I32" s="20"/>
      <c r="J32" s="21"/>
      <c r="K32" s="17"/>
    </row>
    <row r="33" spans="1:11" x14ac:dyDescent="0.25">
      <c r="A33" s="18" t="s">
        <v>78</v>
      </c>
      <c r="B33" s="19" t="s">
        <v>122</v>
      </c>
      <c r="C33" s="20"/>
      <c r="D33" s="20"/>
      <c r="E33" s="20"/>
      <c r="F33" s="20"/>
      <c r="G33" s="20"/>
      <c r="H33" s="20"/>
      <c r="I33" s="20"/>
      <c r="J33" s="21"/>
      <c r="K33" s="17"/>
    </row>
    <row r="34" spans="1:11" x14ac:dyDescent="0.25">
      <c r="A34" s="18" t="s">
        <v>79</v>
      </c>
      <c r="B34" s="19" t="s">
        <v>123</v>
      </c>
      <c r="C34" s="20"/>
      <c r="D34" s="20"/>
      <c r="E34" s="20"/>
      <c r="F34" s="20"/>
      <c r="G34" s="20"/>
      <c r="H34" s="20"/>
      <c r="I34" s="20"/>
      <c r="J34" s="21"/>
      <c r="K34" s="17"/>
    </row>
    <row r="35" spans="1:11" x14ac:dyDescent="0.25">
      <c r="A35" s="18" t="s">
        <v>80</v>
      </c>
      <c r="B35" s="19" t="s">
        <v>81</v>
      </c>
      <c r="C35" s="20"/>
      <c r="D35" s="20"/>
      <c r="E35" s="20"/>
      <c r="F35" s="20"/>
      <c r="G35" s="20"/>
      <c r="H35" s="20"/>
      <c r="I35" s="20"/>
      <c r="J35" s="21"/>
      <c r="K35" s="17"/>
    </row>
    <row r="36" spans="1:11" ht="16.5" thickBot="1" x14ac:dyDescent="0.3">
      <c r="A36" s="22" t="s">
        <v>82</v>
      </c>
      <c r="B36" s="26" t="s">
        <v>83</v>
      </c>
      <c r="C36" s="23"/>
      <c r="D36" s="23"/>
      <c r="E36" s="23"/>
      <c r="F36" s="23"/>
      <c r="G36" s="23"/>
      <c r="H36" s="23"/>
      <c r="I36" s="23"/>
      <c r="J36" s="24"/>
      <c r="K36" s="25"/>
    </row>
    <row r="37" spans="1:11" ht="16.5" thickBot="1" x14ac:dyDescent="0.3">
      <c r="A37" s="40" t="s">
        <v>84</v>
      </c>
      <c r="B37" s="41" t="s">
        <v>85</v>
      </c>
      <c r="C37" s="42"/>
      <c r="D37" s="42"/>
      <c r="E37" s="42"/>
      <c r="F37" s="42"/>
      <c r="G37" s="42"/>
      <c r="H37" s="42"/>
      <c r="I37" s="42"/>
      <c r="J37" s="43"/>
      <c r="K37" s="44"/>
    </row>
  </sheetData>
  <sheetProtection algorithmName="SHA-512" hashValue="+sqKu5NB7OMA3vgpy2pCEGp0rdnlmvRq+DJa7xGGqpv3s/8eQVjOQnKEUEy5vhdlUYhF+K66nqPGJUD5OxRGlw==" saltValue="yKLDd6vr0/LoFKgZvtbM4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Enterprise budget</vt:lpstr>
      <vt:lpstr>Capital costs</vt:lpstr>
      <vt:lpstr>Budget explanation</vt:lpstr>
    </vt:vector>
  </TitlesOfParts>
  <Company>University of Maryland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Schoenian</dc:creator>
  <cp:lastModifiedBy>Susan Schoenian</cp:lastModifiedBy>
  <dcterms:created xsi:type="dcterms:W3CDTF">2014-11-18T17:32:59Z</dcterms:created>
  <dcterms:modified xsi:type="dcterms:W3CDTF">2016-04-18T16:16:06Z</dcterms:modified>
</cp:coreProperties>
</file>