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36" windowHeight="8700"/>
  </bookViews>
  <sheets>
    <sheet name="Enterprise Budget" sheetId="1" r:id="rId1"/>
    <sheet name="Capital Costs" sheetId="3" r:id="rId2"/>
    <sheet name="Budget Explanation" sheetId="2" r:id="rId3"/>
  </sheets>
  <calcPr calcId="125725"/>
</workbook>
</file>

<file path=xl/calcChain.xml><?xml version="1.0" encoding="utf-8"?>
<calcChain xmlns="http://schemas.openxmlformats.org/spreadsheetml/2006/main">
  <c r="H13" i="1"/>
  <c r="E11" i="3"/>
  <c r="E10"/>
  <c r="F10"/>
  <c r="B3"/>
  <c r="E3" s="1"/>
  <c r="B4"/>
  <c r="E4" s="1"/>
  <c r="F4" s="1"/>
  <c r="E5"/>
  <c r="F5" s="1"/>
  <c r="E6"/>
  <c r="F6" s="1"/>
  <c r="B7"/>
  <c r="E7" s="1"/>
  <c r="F7" s="1"/>
  <c r="E8"/>
  <c r="F8" s="1"/>
  <c r="E9"/>
  <c r="F9"/>
  <c r="F11"/>
  <c r="C10" i="1"/>
  <c r="G10" s="1"/>
  <c r="C11"/>
  <c r="G11"/>
  <c r="H11" s="1"/>
  <c r="C12"/>
  <c r="G12" s="1"/>
  <c r="H12" s="1"/>
  <c r="C18"/>
  <c r="G18" s="1"/>
  <c r="C19"/>
  <c r="G19"/>
  <c r="H19" s="1"/>
  <c r="C20"/>
  <c r="G20" s="1"/>
  <c r="H20" s="1"/>
  <c r="C21"/>
  <c r="G21"/>
  <c r="H21" s="1"/>
  <c r="G22"/>
  <c r="H22" s="1"/>
  <c r="C24"/>
  <c r="G24" s="1"/>
  <c r="H24" s="1"/>
  <c r="C25"/>
  <c r="G25"/>
  <c r="H25" s="1"/>
  <c r="C26"/>
  <c r="G26" s="1"/>
  <c r="H26" s="1"/>
  <c r="C27"/>
  <c r="G27"/>
  <c r="C28"/>
  <c r="G28" s="1"/>
  <c r="H28" s="1"/>
  <c r="C29"/>
  <c r="G29"/>
  <c r="H29" s="1"/>
  <c r="C30"/>
  <c r="G30" s="1"/>
  <c r="H30" s="1"/>
  <c r="C32"/>
  <c r="G32" s="1"/>
  <c r="H32" s="1"/>
  <c r="G33"/>
  <c r="G34"/>
  <c r="H34"/>
  <c r="H33"/>
  <c r="C22"/>
  <c r="H27"/>
  <c r="H18" l="1"/>
  <c r="G14"/>
  <c r="H10"/>
  <c r="H14" s="1"/>
  <c r="F3" i="3"/>
  <c r="F12" s="1"/>
  <c r="E12"/>
  <c r="C31" i="1"/>
  <c r="G31" s="1"/>
  <c r="H31" s="1"/>
  <c r="G35" l="1"/>
  <c r="H35" l="1"/>
  <c r="H36" s="1"/>
  <c r="H38" s="1"/>
  <c r="G36"/>
  <c r="H41" l="1"/>
  <c r="H40"/>
  <c r="G38"/>
  <c r="E14" i="3" s="1"/>
</calcChain>
</file>

<file path=xl/sharedStrings.xml><?xml version="1.0" encoding="utf-8"?>
<sst xmlns="http://schemas.openxmlformats.org/spreadsheetml/2006/main" count="173" uniqueCount="142">
  <si>
    <t xml:space="preserve">    CD-T booster  (adults)</t>
  </si>
  <si>
    <t xml:space="preserve">    CD-T vaccinations (kids)</t>
  </si>
  <si>
    <t xml:space="preserve">    Deworming (adults)</t>
  </si>
  <si>
    <t xml:space="preserve">    Deworming (kids)</t>
  </si>
  <si>
    <t xml:space="preserve">    Hay</t>
  </si>
  <si>
    <t xml:space="preserve">    Other vet costs</t>
  </si>
  <si>
    <t xml:space="preserve">    Pasture maintenance</t>
  </si>
  <si>
    <t xml:space="preserve">    Salt and Minerals</t>
  </si>
  <si>
    <t xml:space="preserve">    Supplemental feed for kids</t>
  </si>
  <si>
    <t>acre</t>
  </si>
  <si>
    <t>Bedding</t>
  </si>
  <si>
    <t>Buck replacement</t>
  </si>
  <si>
    <t>Buck Replacement Rate</t>
  </si>
  <si>
    <t>Corral/Working pens</t>
  </si>
  <si>
    <t>Cost</t>
  </si>
  <si>
    <t>COST PER POUND CARCASS WEIGHT</t>
  </si>
  <si>
    <t>COST PER POUND LIVE WEIGHT</t>
  </si>
  <si>
    <t>Cull bucks</t>
  </si>
  <si>
    <t>Cull does</t>
  </si>
  <si>
    <t>Doe replacement rate</t>
  </si>
  <si>
    <t>doses</t>
  </si>
  <si>
    <t>Feed costs</t>
  </si>
  <si>
    <t>Fencing</t>
  </si>
  <si>
    <t>head</t>
  </si>
  <si>
    <t>Health program</t>
  </si>
  <si>
    <t>HERD COMPOSITION:</t>
  </si>
  <si>
    <t>Housing cost</t>
  </si>
  <si>
    <t>INCOME CALCULATION:</t>
  </si>
  <si>
    <t>Interest on operating money</t>
  </si>
  <si>
    <t>lb.</t>
  </si>
  <si>
    <t>Market kids</t>
  </si>
  <si>
    <t>Marketing and Hauling</t>
  </si>
  <si>
    <t>Number</t>
  </si>
  <si>
    <t>OPERATING COSTS:</t>
  </si>
  <si>
    <t>Pasture est./improvement</t>
  </si>
  <si>
    <t>Percent kid crop raised</t>
  </si>
  <si>
    <t>RETURN TO LAND, LABOR AND CAPITAL</t>
  </si>
  <si>
    <t>Supplies</t>
  </si>
  <si>
    <t>Supplies and equipment</t>
  </si>
  <si>
    <t>ton</t>
  </si>
  <si>
    <t>total</t>
  </si>
  <si>
    <t>Unit</t>
  </si>
  <si>
    <t>Watering system</t>
  </si>
  <si>
    <t>Yield</t>
  </si>
  <si>
    <t xml:space="preserve">    Grain</t>
  </si>
  <si>
    <t>Total</t>
  </si>
  <si>
    <t>Per doe</t>
  </si>
  <si>
    <t>TOTAL INCOME</t>
  </si>
  <si>
    <t>Adult death loss</t>
  </si>
  <si>
    <t>Number of Does</t>
  </si>
  <si>
    <t>Number of Bucks</t>
  </si>
  <si>
    <t xml:space="preserve">    Cost for 6 months</t>
  </si>
  <si>
    <t>Annual kidding</t>
  </si>
  <si>
    <t>by Susan Schoenian</t>
  </si>
  <si>
    <t>Net Price</t>
  </si>
  <si>
    <t># YEARS TO PAY OFF INVESTMENT</t>
  </si>
  <si>
    <t>No. Head</t>
  </si>
  <si>
    <t>TOTAL START-UP COSTS</t>
  </si>
  <si>
    <t>TOTAL OPERATING COSTS</t>
  </si>
  <si>
    <t>INCOME CALCULATION</t>
  </si>
  <si>
    <t>No. of Bucks x Buck Replacement Rate</t>
  </si>
  <si>
    <t>OPERATING COSTS</t>
  </si>
  <si>
    <t>COST PER LIVEWEIGHT</t>
  </si>
  <si>
    <t>COST PER CARCASS WEIGHT</t>
  </si>
  <si>
    <t>YIELD (DRESSING PERCENTAGE)</t>
  </si>
  <si>
    <t>Kids should receive two doses of CD-T at ~6 and 10 weeks of age.</t>
  </si>
  <si>
    <t>Additional Cost</t>
  </si>
  <si>
    <t>Percentage of bucks replaced each year.  A replacement rate of 33% means a buck is used for three years.</t>
  </si>
  <si>
    <t xml:space="preserve"> Number of Does</t>
  </si>
  <si>
    <t xml:space="preserve"> Number of Bucks</t>
  </si>
  <si>
    <t xml:space="preserve"> Percent Adult Death Loss</t>
  </si>
  <si>
    <t xml:space="preserve"> Percent Kid Crop Raised</t>
  </si>
  <si>
    <t xml:space="preserve"> Doe Replacement Rate</t>
  </si>
  <si>
    <t xml:space="preserve"> Buck Replacement Rate</t>
  </si>
  <si>
    <t xml:space="preserve"> Market Kids</t>
  </si>
  <si>
    <t xml:space="preserve"> Cull Does</t>
  </si>
  <si>
    <t xml:space="preserve"> Cull Bucks</t>
  </si>
  <si>
    <t xml:space="preserve"> Hay</t>
  </si>
  <si>
    <t xml:space="preserve"> Grain</t>
  </si>
  <si>
    <t xml:space="preserve"> Salt and Minerals</t>
  </si>
  <si>
    <t xml:space="preserve"> Supplemental Feed for kids</t>
  </si>
  <si>
    <t xml:space="preserve"> Pasture Maintenance</t>
  </si>
  <si>
    <t xml:space="preserve"> Deworming: kids</t>
  </si>
  <si>
    <t xml:space="preserve"> Vaccinations: Kids</t>
  </si>
  <si>
    <t xml:space="preserve"> Other Vet Costs</t>
  </si>
  <si>
    <t xml:space="preserve"> Buck Replacement</t>
  </si>
  <si>
    <t xml:space="preserve"> Bedding</t>
  </si>
  <si>
    <t xml:space="preserve"> Marketing and Hauling</t>
  </si>
  <si>
    <t xml:space="preserve"> Supplies</t>
  </si>
  <si>
    <t xml:space="preserve"> Additional Costs</t>
  </si>
  <si>
    <t xml:space="preserve"> Interest on operating capital</t>
  </si>
  <si>
    <t>Number of bucks maintained for breeding.  One mature buck per 30 does is recommended.</t>
  </si>
  <si>
    <t>Average Income (total and per doe) in a year of production.</t>
  </si>
  <si>
    <t>Include additional costs here:  advertising, nutrient management, hired labor, etc.</t>
  </si>
  <si>
    <t>Purchase price of new buck, based on years of use.  33% replacement rate means new buck needed every 3 years.</t>
  </si>
  <si>
    <t>Total operating costs x interest rate x 6 months.  Cost  of using money.</t>
  </si>
  <si>
    <t xml:space="preserve">(No. of Does x Replacement Rate) - (No. of Does x Adult Death Loss).  </t>
  </si>
  <si>
    <t>Total Income - Operating Expenses.  Return on labor and investment.</t>
  </si>
  <si>
    <t>Capital Costs</t>
  </si>
  <si>
    <t>Does</t>
  </si>
  <si>
    <t>Bucks</t>
  </si>
  <si>
    <t>RETURN TO LAND, LABOR, AND CAPITAL</t>
  </si>
  <si>
    <t>Out-of-pocket or cash costs. Does not included fixed costs, such as fence repair, taxes, and depreciation.</t>
  </si>
  <si>
    <t>Total Operating Costs / (No. of market kids x market weight).  Breakeven price for kids.</t>
  </si>
  <si>
    <t>Cost per live weight x Dressing percentage.  Breakeven price for goat kid carcasses.</t>
  </si>
  <si>
    <t>Percent adult goats that die.  5 percent is typical.</t>
  </si>
  <si>
    <t>Percent kid crop raised to market age.  Percentage varies.  Goal should be 2 kids per doe.</t>
  </si>
  <si>
    <t>Percentage of herd replaced each year.  An average replacement rate is 15 to 20 percent of the herd.</t>
  </si>
  <si>
    <t>(No. of Does x Kidding Rate) - (No. of Does x Replacement Rate).  Price varies by demand, weight, sex, and condition.</t>
  </si>
  <si>
    <t>lbs./hd</t>
  </si>
  <si>
    <t>HERD COMPOSITION</t>
  </si>
  <si>
    <t>Estimate 1 lb. per goat per month.</t>
  </si>
  <si>
    <t>BUDGET EXPLANATION</t>
  </si>
  <si>
    <t>This is a sample meat goat budget, based on certain production assumptions.  You should replace the values highlighted in yellow with your own figures.</t>
  </si>
  <si>
    <t>Other</t>
  </si>
  <si>
    <t>You can only edit values highlighted in yellow.</t>
  </si>
  <si>
    <t xml:space="preserve">Total cost   </t>
  </si>
  <si>
    <t>PRODUCTION PARAMETERS</t>
  </si>
  <si>
    <t xml:space="preserve">   Total cost   </t>
  </si>
  <si>
    <t>Lb.</t>
  </si>
  <si>
    <t>Amt/hd</t>
  </si>
  <si>
    <t>&lt;-- Profitability</t>
  </si>
  <si>
    <t>&lt;-- Breakeven Price (Live)</t>
  </si>
  <si>
    <t>&lt;-- Breakeven Price (Carcass)</t>
  </si>
  <si>
    <t>Number of does in breeding herd.  Only include does of breeding age.  Raise own replacements.</t>
  </si>
  <si>
    <t>Other income</t>
  </si>
  <si>
    <t>`</t>
  </si>
  <si>
    <t>2013 SAMPLE MEAT GOAT BUDGET</t>
  </si>
  <si>
    <t>Dressing percentages vary by age, fatness, and what's left on the carcass (e.g. head).  Avg. is 40 to 44%.</t>
  </si>
  <si>
    <t>Varies by farm.  60 lbs. =  60 day lacation (1 lb/head/day) + 30 day flushing period (0.5 lbs. /head/day)</t>
  </si>
  <si>
    <t>Varies by plant species, yield goals, and management.  Estimate $50 per year.</t>
  </si>
  <si>
    <t>Varies by farm.  0.18 ton per head = 120 day winter feeding period x 3 lbs./head/day</t>
  </si>
  <si>
    <t>No. of doses varies by farm, year, and animal. Assumes does dewormed an average of 2 times per year.</t>
  </si>
  <si>
    <t>No. of doses varies by farm, year, and animal. Assumes kids dewormed an average of 2 times.</t>
  </si>
  <si>
    <t>Does should be vaccinated for CD-T prior to kidding. Annual booster.</t>
  </si>
  <si>
    <t>Include figure to cover cost of needles, syringes, antibiotics, veterinary services, etc.  Estimate $5 per doe.</t>
  </si>
  <si>
    <t>Include figure to cover cost of ear tags and other supplies that are used up. Estimate $5 per doe.</t>
  </si>
  <si>
    <t xml:space="preserve"> Deworming: does</t>
  </si>
  <si>
    <t xml:space="preserve"> Vaccinations: does</t>
  </si>
  <si>
    <t>Varies by length of confinement and type of bedding. Budget assumes $5 per doe.</t>
  </si>
  <si>
    <t>Includes transportation, sales commission, and yardage. Budget assumes $5 per head.</t>
  </si>
  <si>
    <t xml:space="preserve">Pounds grain fed (per kid) x Feed cost (per lb.). Varies. Budget assumes 1/2 lb. per day for 120 days.  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</si>
</sst>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7" formatCode="&quot;$&quot;#,##0.00_);\(&quot;$&quot;#,##0.00\)"/>
    <numFmt numFmtId="164" formatCode="0.0"/>
    <numFmt numFmtId="165" formatCode="0.0%"/>
  </numFmts>
  <fonts count="32">
    <font>
      <sz val="10"/>
      <name val="Arial"/>
    </font>
    <font>
      <b/>
      <sz val="18"/>
      <name val="Arial"/>
    </font>
    <font>
      <b/>
      <sz val="12"/>
      <name val="Arial"/>
    </font>
    <font>
      <b/>
      <sz val="12"/>
      <name val="MS Sans Serif"/>
    </font>
    <font>
      <b/>
      <sz val="18"/>
      <name val="MS Sans Serif"/>
    </font>
    <font>
      <b/>
      <sz val="12"/>
      <color indexed="9"/>
      <name val="MS Sans Serif"/>
    </font>
    <font>
      <b/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4"/>
      <color indexed="12"/>
      <name val="Arial"/>
      <family val="2"/>
    </font>
    <font>
      <b/>
      <sz val="12"/>
      <color indexed="9"/>
      <name val="Arial"/>
      <family val="2"/>
    </font>
    <font>
      <b/>
      <sz val="16"/>
      <name val="Arial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sz val="8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 Black"/>
      <family val="2"/>
    </font>
    <font>
      <sz val="10"/>
      <name val="Arial"/>
    </font>
    <font>
      <b/>
      <sz val="24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gray0625">
        <fgColor indexed="9"/>
        <bgColor indexed="22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" fontId="29" fillId="0" borderId="0"/>
    <xf numFmtId="7" fontId="29" fillId="0" borderId="0"/>
    <xf numFmtId="5" fontId="29" fillId="0" borderId="0"/>
    <xf numFmtId="14" fontId="29" fillId="0" borderId="0"/>
    <xf numFmtId="2" fontId="29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9" fillId="0" borderId="1"/>
  </cellStyleXfs>
  <cellXfs count="158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5" fillId="3" borderId="3" xfId="0" applyFont="1" applyFill="1" applyBorder="1"/>
    <xf numFmtId="0" fontId="5" fillId="3" borderId="4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0" borderId="0" xfId="0" applyFont="1"/>
    <xf numFmtId="0" fontId="8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0" fontId="11" fillId="2" borderId="7" xfId="8" applyFont="1" applyFill="1" applyBorder="1" applyAlignment="1" applyProtection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8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12" fillId="3" borderId="13" xfId="0" applyFont="1" applyFill="1" applyBorder="1"/>
    <xf numFmtId="0" fontId="12" fillId="3" borderId="15" xfId="0" applyFont="1" applyFill="1" applyBorder="1"/>
    <xf numFmtId="0" fontId="12" fillId="3" borderId="13" xfId="0" applyFont="1" applyFill="1" applyBorder="1" applyAlignment="1">
      <alignment horizontal="right"/>
    </xf>
    <xf numFmtId="0" fontId="3" fillId="4" borderId="4" xfId="0" applyFont="1" applyFill="1" applyBorder="1"/>
    <xf numFmtId="0" fontId="3" fillId="5" borderId="4" xfId="0" applyFont="1" applyFill="1" applyBorder="1"/>
    <xf numFmtId="0" fontId="9" fillId="5" borderId="13" xfId="0" applyFont="1" applyFill="1" applyBorder="1"/>
    <xf numFmtId="5" fontId="9" fillId="5" borderId="16" xfId="0" applyNumberFormat="1" applyFont="1" applyFill="1" applyBorder="1"/>
    <xf numFmtId="7" fontId="9" fillId="5" borderId="17" xfId="0" applyNumberFormat="1" applyFont="1" applyFill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2" fillId="0" borderId="0" xfId="0" applyFont="1" applyBorder="1"/>
    <xf numFmtId="0" fontId="18" fillId="2" borderId="13" xfId="0" applyFont="1" applyFill="1" applyBorder="1"/>
    <xf numFmtId="7" fontId="18" fillId="2" borderId="14" xfId="0" applyNumberFormat="1" applyFont="1" applyFill="1" applyBorder="1"/>
    <xf numFmtId="0" fontId="19" fillId="3" borderId="16" xfId="0" applyFont="1" applyFill="1" applyBorder="1" applyAlignment="1">
      <alignment horizontal="center"/>
    </xf>
    <xf numFmtId="0" fontId="20" fillId="0" borderId="18" xfId="0" applyFont="1" applyBorder="1"/>
    <xf numFmtId="0" fontId="19" fillId="3" borderId="17" xfId="0" applyFont="1" applyFill="1" applyBorder="1" applyAlignment="1">
      <alignment horizontal="center"/>
    </xf>
    <xf numFmtId="0" fontId="20" fillId="4" borderId="13" xfId="0" applyFont="1" applyFill="1" applyBorder="1"/>
    <xf numFmtId="1" fontId="20" fillId="6" borderId="16" xfId="0" applyNumberFormat="1" applyFont="1" applyFill="1" applyBorder="1" applyAlignment="1" applyProtection="1">
      <alignment horizontal="center"/>
      <protection locked="0"/>
    </xf>
    <xf numFmtId="0" fontId="20" fillId="4" borderId="18" xfId="0" applyFont="1" applyFill="1" applyBorder="1"/>
    <xf numFmtId="0" fontId="20" fillId="4" borderId="15" xfId="0" applyFont="1" applyFill="1" applyBorder="1"/>
    <xf numFmtId="9" fontId="20" fillId="6" borderId="17" xfId="0" applyNumberFormat="1" applyFont="1" applyFill="1" applyBorder="1" applyAlignment="1" applyProtection="1">
      <alignment horizontal="center"/>
      <protection locked="0"/>
    </xf>
    <xf numFmtId="0" fontId="20" fillId="6" borderId="16" xfId="0" applyFont="1" applyFill="1" applyBorder="1" applyAlignment="1" applyProtection="1">
      <alignment horizontal="center"/>
      <protection locked="0"/>
    </xf>
    <xf numFmtId="165" fontId="20" fillId="6" borderId="16" xfId="0" applyNumberFormat="1" applyFont="1" applyFill="1" applyBorder="1" applyAlignment="1" applyProtection="1">
      <alignment horizontal="center"/>
      <protection locked="0"/>
    </xf>
    <xf numFmtId="0" fontId="20" fillId="2" borderId="13" xfId="0" applyFont="1" applyFill="1" applyBorder="1"/>
    <xf numFmtId="164" fontId="20" fillId="2" borderId="16" xfId="0" applyNumberFormat="1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5" fontId="20" fillId="2" borderId="16" xfId="0" applyNumberFormat="1" applyFont="1" applyFill="1" applyBorder="1"/>
    <xf numFmtId="7" fontId="20" fillId="2" borderId="17" xfId="0" applyNumberFormat="1" applyFont="1" applyFill="1" applyBorder="1"/>
    <xf numFmtId="2" fontId="20" fillId="2" borderId="16" xfId="0" applyNumberFormat="1" applyFont="1" applyFill="1" applyBorder="1" applyAlignment="1">
      <alignment horizontal="center"/>
    </xf>
    <xf numFmtId="5" fontId="20" fillId="0" borderId="0" xfId="2" applyNumberFormat="1" applyFont="1"/>
    <xf numFmtId="7" fontId="20" fillId="6" borderId="16" xfId="0" applyNumberFormat="1" applyFont="1" applyFill="1" applyBorder="1" applyAlignment="1" applyProtection="1">
      <alignment horizontal="right"/>
      <protection locked="0"/>
    </xf>
    <xf numFmtId="1" fontId="20" fillId="2" borderId="16" xfId="0" applyNumberFormat="1" applyFont="1" applyFill="1" applyBorder="1" applyAlignment="1">
      <alignment horizontal="center"/>
    </xf>
    <xf numFmtId="164" fontId="20" fillId="6" borderId="18" xfId="0" applyNumberFormat="1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>
      <alignment horizontal="center"/>
    </xf>
    <xf numFmtId="0" fontId="20" fillId="6" borderId="13" xfId="0" applyFont="1" applyFill="1" applyBorder="1" applyProtection="1">
      <protection locked="0"/>
    </xf>
    <xf numFmtId="0" fontId="20" fillId="2" borderId="18" xfId="0" applyFont="1" applyFill="1" applyBorder="1"/>
    <xf numFmtId="7" fontId="20" fillId="2" borderId="15" xfId="0" applyNumberFormat="1" applyFont="1" applyFill="1" applyBorder="1" applyAlignment="1">
      <alignment horizontal="right"/>
    </xf>
    <xf numFmtId="7" fontId="20" fillId="6" borderId="15" xfId="0" applyNumberFormat="1" applyFont="1" applyFill="1" applyBorder="1" applyAlignment="1" applyProtection="1">
      <alignment horizontal="right"/>
      <protection locked="0"/>
    </xf>
    <xf numFmtId="0" fontId="20" fillId="2" borderId="19" xfId="0" applyFont="1" applyFill="1" applyBorder="1"/>
    <xf numFmtId="7" fontId="20" fillId="2" borderId="20" xfId="0" applyNumberFormat="1" applyFont="1" applyFill="1" applyBorder="1" applyAlignment="1">
      <alignment horizontal="right"/>
    </xf>
    <xf numFmtId="7" fontId="20" fillId="6" borderId="20" xfId="0" applyNumberFormat="1" applyFont="1" applyFill="1" applyBorder="1" applyAlignment="1" applyProtection="1">
      <alignment horizontal="right"/>
      <protection locked="0"/>
    </xf>
    <xf numFmtId="0" fontId="20" fillId="2" borderId="15" xfId="0" applyFont="1" applyFill="1" applyBorder="1"/>
    <xf numFmtId="5" fontId="20" fillId="2" borderId="15" xfId="0" applyNumberFormat="1" applyFont="1" applyFill="1" applyBorder="1"/>
    <xf numFmtId="0" fontId="17" fillId="7" borderId="0" xfId="0" applyFont="1" applyFill="1" applyBorder="1"/>
    <xf numFmtId="0" fontId="16" fillId="7" borderId="0" xfId="0" applyFont="1" applyFill="1" applyBorder="1"/>
    <xf numFmtId="0" fontId="16" fillId="7" borderId="21" xfId="0" applyFont="1" applyFill="1" applyBorder="1"/>
    <xf numFmtId="0" fontId="0" fillId="7" borderId="0" xfId="0" applyFill="1" applyBorder="1"/>
    <xf numFmtId="0" fontId="16" fillId="7" borderId="22" xfId="0" applyFont="1" applyFill="1" applyBorder="1"/>
    <xf numFmtId="0" fontId="16" fillId="7" borderId="23" xfId="0" applyFont="1" applyFill="1" applyBorder="1"/>
    <xf numFmtId="0" fontId="23" fillId="2" borderId="6" xfId="8" applyFont="1" applyFill="1" applyBorder="1" applyAlignment="1" applyProtection="1"/>
    <xf numFmtId="0" fontId="15" fillId="7" borderId="0" xfId="0" applyFont="1" applyFill="1" applyBorder="1"/>
    <xf numFmtId="0" fontId="9" fillId="8" borderId="13" xfId="0" applyFont="1" applyFill="1" applyBorder="1"/>
    <xf numFmtId="5" fontId="9" fillId="8" borderId="16" xfId="0" applyNumberFormat="1" applyFont="1" applyFill="1" applyBorder="1"/>
    <xf numFmtId="7" fontId="9" fillId="8" borderId="17" xfId="0" applyNumberFormat="1" applyFont="1" applyFill="1" applyBorder="1"/>
    <xf numFmtId="0" fontId="24" fillId="0" borderId="0" xfId="0" applyFont="1" applyBorder="1"/>
    <xf numFmtId="0" fontId="12" fillId="3" borderId="3" xfId="0" applyFont="1" applyFill="1" applyBorder="1"/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20" fillId="2" borderId="4" xfId="0" applyFont="1" applyFill="1" applyBorder="1"/>
    <xf numFmtId="0" fontId="20" fillId="9" borderId="16" xfId="0" applyFont="1" applyFill="1" applyBorder="1" applyAlignment="1">
      <alignment horizontal="center"/>
    </xf>
    <xf numFmtId="164" fontId="20" fillId="10" borderId="16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9" fillId="2" borderId="15" xfId="0" applyFont="1" applyFill="1" applyBorder="1"/>
    <xf numFmtId="0" fontId="9" fillId="3" borderId="4" xfId="0" applyFont="1" applyFill="1" applyBorder="1"/>
    <xf numFmtId="0" fontId="9" fillId="3" borderId="13" xfId="0" applyFont="1" applyFill="1" applyBorder="1"/>
    <xf numFmtId="0" fontId="9" fillId="3" borderId="15" xfId="0" applyFont="1" applyFill="1" applyBorder="1"/>
    <xf numFmtId="5" fontId="9" fillId="3" borderId="26" xfId="0" applyNumberFormat="1" applyFont="1" applyFill="1" applyBorder="1"/>
    <xf numFmtId="7" fontId="9" fillId="3" borderId="27" xfId="0" applyNumberFormat="1" applyFont="1" applyFill="1" applyBorder="1"/>
    <xf numFmtId="0" fontId="0" fillId="7" borderId="8" xfId="0" applyFill="1" applyBorder="1"/>
    <xf numFmtId="0" fontId="0" fillId="7" borderId="28" xfId="0" applyFill="1" applyBorder="1"/>
    <xf numFmtId="0" fontId="9" fillId="8" borderId="29" xfId="0" applyFont="1" applyFill="1" applyBorder="1"/>
    <xf numFmtId="0" fontId="9" fillId="8" borderId="30" xfId="0" applyFont="1" applyFill="1" applyBorder="1"/>
    <xf numFmtId="164" fontId="9" fillId="8" borderId="23" xfId="0" applyNumberFormat="1" applyFont="1" applyFill="1" applyBorder="1" applyAlignment="1">
      <alignment horizontal="right"/>
    </xf>
    <xf numFmtId="0" fontId="9" fillId="11" borderId="28" xfId="0" applyFont="1" applyFill="1" applyBorder="1"/>
    <xf numFmtId="0" fontId="21" fillId="7" borderId="0" xfId="0" applyFont="1" applyFill="1" applyBorder="1"/>
    <xf numFmtId="0" fontId="22" fillId="7" borderId="0" xfId="0" applyFont="1" applyFill="1" applyBorder="1"/>
    <xf numFmtId="0" fontId="15" fillId="7" borderId="23" xfId="0" applyFont="1" applyFill="1" applyBorder="1"/>
    <xf numFmtId="0" fontId="16" fillId="7" borderId="0" xfId="0" applyFont="1" applyFill="1" applyBorder="1" applyAlignment="1"/>
    <xf numFmtId="0" fontId="0" fillId="7" borderId="0" xfId="0" applyFill="1" applyBorder="1" applyAlignment="1"/>
    <xf numFmtId="0" fontId="0" fillId="7" borderId="8" xfId="0" applyFill="1" applyBorder="1" applyAlignment="1"/>
    <xf numFmtId="0" fontId="20" fillId="6" borderId="5" xfId="0" applyFont="1" applyFill="1" applyBorder="1" applyProtection="1">
      <protection locked="0"/>
    </xf>
    <xf numFmtId="7" fontId="20" fillId="2" borderId="16" xfId="0" applyNumberFormat="1" applyFont="1" applyFill="1" applyBorder="1" applyAlignment="1" applyProtection="1">
      <alignment horizontal="center"/>
    </xf>
    <xf numFmtId="7" fontId="20" fillId="6" borderId="0" xfId="2" applyFont="1" applyFill="1" applyBorder="1" applyAlignment="1" applyProtection="1">
      <alignment horizontal="right"/>
      <protection locked="0"/>
    </xf>
    <xf numFmtId="7" fontId="20" fillId="2" borderId="16" xfId="2" applyFont="1" applyFill="1" applyBorder="1" applyAlignment="1" applyProtection="1">
      <alignment horizontal="center"/>
    </xf>
    <xf numFmtId="7" fontId="20" fillId="2" borderId="15" xfId="0" applyNumberFormat="1" applyFont="1" applyFill="1" applyBorder="1" applyAlignment="1">
      <alignment horizontal="center"/>
    </xf>
    <xf numFmtId="0" fontId="28" fillId="2" borderId="0" xfId="0" applyFont="1" applyFill="1"/>
    <xf numFmtId="0" fontId="28" fillId="2" borderId="8" xfId="0" applyFont="1" applyFill="1" applyBorder="1"/>
    <xf numFmtId="0" fontId="9" fillId="0" borderId="0" xfId="0" applyFont="1"/>
    <xf numFmtId="0" fontId="9" fillId="8" borderId="31" xfId="0" applyFont="1" applyFill="1" applyBorder="1"/>
    <xf numFmtId="0" fontId="9" fillId="8" borderId="32" xfId="0" applyFont="1" applyFill="1" applyBorder="1"/>
    <xf numFmtId="7" fontId="9" fillId="8" borderId="16" xfId="0" applyNumberFormat="1" applyFont="1" applyFill="1" applyBorder="1"/>
    <xf numFmtId="0" fontId="16" fillId="7" borderId="33" xfId="0" applyFont="1" applyFill="1" applyBorder="1"/>
    <xf numFmtId="0" fontId="16" fillId="7" borderId="33" xfId="0" applyFont="1" applyFill="1" applyBorder="1" applyAlignment="1"/>
    <xf numFmtId="0" fontId="16" fillId="7" borderId="34" xfId="0" applyFont="1" applyFill="1" applyBorder="1"/>
    <xf numFmtId="0" fontId="17" fillId="7" borderId="19" xfId="0" applyFont="1" applyFill="1" applyBorder="1"/>
    <xf numFmtId="0" fontId="16" fillId="7" borderId="2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9" fillId="12" borderId="5" xfId="0" applyFont="1" applyFill="1" applyBorder="1"/>
    <xf numFmtId="0" fontId="16" fillId="12" borderId="5" xfId="0" applyFont="1" applyFill="1" applyBorder="1"/>
    <xf numFmtId="0" fontId="16" fillId="12" borderId="35" xfId="0" applyFont="1" applyFill="1" applyBorder="1"/>
    <xf numFmtId="0" fontId="18" fillId="12" borderId="5" xfId="0" applyFont="1" applyFill="1" applyBorder="1" applyAlignment="1"/>
    <xf numFmtId="0" fontId="18" fillId="12" borderId="5" xfId="0" applyFont="1" applyFill="1" applyBorder="1"/>
    <xf numFmtId="0" fontId="18" fillId="12" borderId="35" xfId="0" applyFont="1" applyFill="1" applyBorder="1" applyAlignment="1">
      <alignment vertical="center"/>
    </xf>
    <xf numFmtId="0" fontId="13" fillId="13" borderId="2" xfId="0" applyFont="1" applyFill="1" applyBorder="1"/>
    <xf numFmtId="0" fontId="6" fillId="13" borderId="6" xfId="0" applyFont="1" applyFill="1" applyBorder="1"/>
    <xf numFmtId="0" fontId="0" fillId="13" borderId="6" xfId="0" applyFill="1" applyBorder="1"/>
    <xf numFmtId="0" fontId="0" fillId="13" borderId="7" xfId="0" applyFill="1" applyBorder="1"/>
    <xf numFmtId="0" fontId="13" fillId="13" borderId="5" xfId="0" applyFont="1" applyFill="1" applyBorder="1"/>
    <xf numFmtId="0" fontId="6" fillId="13" borderId="0" xfId="0" applyFont="1" applyFill="1" applyBorder="1"/>
    <xf numFmtId="0" fontId="0" fillId="13" borderId="0" xfId="0" applyFill="1" applyBorder="1"/>
    <xf numFmtId="0" fontId="0" fillId="13" borderId="8" xfId="0" applyFill="1" applyBorder="1"/>
    <xf numFmtId="0" fontId="26" fillId="13" borderId="36" xfId="0" applyFont="1" applyFill="1" applyBorder="1"/>
    <xf numFmtId="0" fontId="27" fillId="13" borderId="31" xfId="0" applyFont="1" applyFill="1" applyBorder="1"/>
    <xf numFmtId="0" fontId="26" fillId="13" borderId="31" xfId="0" applyFont="1" applyFill="1" applyBorder="1"/>
    <xf numFmtId="0" fontId="0" fillId="13" borderId="37" xfId="0" applyFill="1" applyBorder="1"/>
    <xf numFmtId="165" fontId="20" fillId="6" borderId="18" xfId="0" applyNumberFormat="1" applyFont="1" applyFill="1" applyBorder="1" applyAlignment="1" applyProtection="1">
      <alignment horizontal="center"/>
      <protection locked="0"/>
    </xf>
    <xf numFmtId="165" fontId="9" fillId="6" borderId="18" xfId="0" applyNumberFormat="1" applyFont="1" applyFill="1" applyBorder="1" applyProtection="1">
      <protection locked="0"/>
    </xf>
    <xf numFmtId="7" fontId="20" fillId="6" borderId="16" xfId="0" applyNumberFormat="1" applyFont="1" applyFill="1" applyBorder="1" applyAlignment="1" applyProtection="1">
      <alignment horizontal="center"/>
      <protection locked="0"/>
    </xf>
    <xf numFmtId="5" fontId="20" fillId="12" borderId="0" xfId="2" applyNumberFormat="1" applyFont="1" applyFill="1" applyBorder="1" applyProtection="1">
      <protection locked="0"/>
    </xf>
    <xf numFmtId="2" fontId="20" fillId="2" borderId="26" xfId="0" applyNumberFormat="1" applyFont="1" applyFill="1" applyBorder="1" applyAlignment="1">
      <alignment horizontal="center"/>
    </xf>
    <xf numFmtId="0" fontId="20" fillId="6" borderId="26" xfId="0" applyFont="1" applyFill="1" applyBorder="1" applyAlignment="1" applyProtection="1">
      <alignment horizontal="center"/>
      <protection locked="0"/>
    </xf>
    <xf numFmtId="7" fontId="20" fillId="6" borderId="26" xfId="0" applyNumberFormat="1" applyFont="1" applyFill="1" applyBorder="1" applyAlignment="1" applyProtection="1">
      <alignment horizontal="center"/>
      <protection locked="0"/>
    </xf>
    <xf numFmtId="0" fontId="20" fillId="2" borderId="26" xfId="0" applyFont="1" applyFill="1" applyBorder="1" applyAlignment="1">
      <alignment horizontal="center"/>
    </xf>
    <xf numFmtId="1" fontId="9" fillId="5" borderId="38" xfId="0" applyNumberFormat="1" applyFont="1" applyFill="1" applyBorder="1" applyAlignment="1">
      <alignment horizontal="center"/>
    </xf>
    <xf numFmtId="0" fontId="9" fillId="5" borderId="31" xfId="0" applyFont="1" applyFill="1" applyBorder="1"/>
    <xf numFmtId="0" fontId="9" fillId="5" borderId="32" xfId="0" applyFont="1" applyFill="1" applyBorder="1"/>
    <xf numFmtId="1" fontId="20" fillId="14" borderId="18" xfId="0" applyNumberFormat="1" applyFont="1" applyFill="1" applyBorder="1" applyAlignment="1">
      <alignment horizontal="center"/>
    </xf>
    <xf numFmtId="164" fontId="20" fillId="14" borderId="13" xfId="0" applyNumberFormat="1" applyFont="1" applyFill="1" applyBorder="1" applyAlignment="1">
      <alignment horizontal="center"/>
    </xf>
    <xf numFmtId="7" fontId="20" fillId="14" borderId="13" xfId="0" applyNumberFormat="1" applyFont="1" applyFill="1" applyBorder="1" applyAlignment="1">
      <alignment horizontal="center"/>
    </xf>
    <xf numFmtId="0" fontId="20" fillId="14" borderId="15" xfId="0" applyFont="1" applyFill="1" applyBorder="1" applyAlignment="1">
      <alignment horizontal="center"/>
    </xf>
    <xf numFmtId="5" fontId="20" fillId="6" borderId="16" xfId="0" applyNumberFormat="1" applyFont="1" applyFill="1" applyBorder="1" applyProtection="1">
      <protection locked="0"/>
    </xf>
    <xf numFmtId="0" fontId="30" fillId="2" borderId="2" xfId="0" applyFont="1" applyFill="1" applyBorder="1"/>
    <xf numFmtId="0" fontId="31" fillId="2" borderId="0" xfId="0" applyFont="1" applyFill="1"/>
  </cellXfs>
  <cellStyles count="10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Total" xfId="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choen@um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>
      <selection activeCell="E13" sqref="E13"/>
    </sheetView>
  </sheetViews>
  <sheetFormatPr defaultRowHeight="13.2"/>
  <cols>
    <col min="1" max="1" width="2.44140625" customWidth="1"/>
    <col min="2" max="2" width="32.33203125" customWidth="1"/>
    <col min="3" max="3" width="11.44140625" customWidth="1"/>
    <col min="4" max="4" width="10.44140625" customWidth="1"/>
    <col min="5" max="5" width="11.33203125" customWidth="1"/>
    <col min="6" max="6" width="11.6640625" customWidth="1"/>
    <col min="7" max="7" width="11.5546875" customWidth="1"/>
    <col min="8" max="8" width="10.6640625" customWidth="1"/>
  </cols>
  <sheetData>
    <row r="1" spans="1:10" ht="30">
      <c r="A1" s="156" t="s">
        <v>127</v>
      </c>
      <c r="B1" s="8"/>
      <c r="C1" s="9"/>
      <c r="D1" s="10"/>
      <c r="E1" s="9"/>
      <c r="F1" s="9"/>
      <c r="G1" s="72" t="s">
        <v>53</v>
      </c>
      <c r="H1" s="11"/>
    </row>
    <row r="2" spans="1:10" ht="22.8">
      <c r="A2" s="157" t="s">
        <v>52</v>
      </c>
      <c r="B2" s="12"/>
      <c r="C2" s="13"/>
      <c r="D2" s="108" t="s">
        <v>115</v>
      </c>
      <c r="E2" s="108"/>
      <c r="F2" s="108"/>
      <c r="G2" s="108"/>
      <c r="H2" s="109"/>
    </row>
    <row r="3" spans="1:10" ht="10.5" customHeight="1">
      <c r="A3" s="2"/>
      <c r="B3" s="12"/>
      <c r="C3" s="13"/>
      <c r="D3" s="14"/>
      <c r="E3" s="13"/>
      <c r="F3" s="13"/>
      <c r="G3" s="13"/>
      <c r="H3" s="15"/>
    </row>
    <row r="4" spans="1:10" ht="22.5" customHeight="1">
      <c r="A4" s="3" t="s">
        <v>25</v>
      </c>
      <c r="B4" s="16"/>
      <c r="C4" s="17"/>
      <c r="D4" s="18" t="s">
        <v>117</v>
      </c>
      <c r="E4" s="16"/>
      <c r="F4" s="16"/>
      <c r="G4" s="16"/>
      <c r="H4" s="19"/>
    </row>
    <row r="5" spans="1:10" ht="15.6">
      <c r="A5" s="25"/>
      <c r="B5" s="39" t="s">
        <v>49</v>
      </c>
      <c r="C5" s="40">
        <v>30</v>
      </c>
      <c r="D5" s="41"/>
      <c r="E5" s="39" t="s">
        <v>35</v>
      </c>
      <c r="F5" s="39"/>
      <c r="G5" s="42"/>
      <c r="H5" s="43">
        <v>1.6</v>
      </c>
    </row>
    <row r="6" spans="1:10" ht="15.6">
      <c r="A6" s="25"/>
      <c r="B6" s="39" t="s">
        <v>50</v>
      </c>
      <c r="C6" s="44">
        <v>1</v>
      </c>
      <c r="D6" s="41"/>
      <c r="E6" s="39" t="s">
        <v>19</v>
      </c>
      <c r="F6" s="39"/>
      <c r="G6" s="42"/>
      <c r="H6" s="43">
        <v>0.2</v>
      </c>
    </row>
    <row r="7" spans="1:10" ht="15.6">
      <c r="A7" s="25"/>
      <c r="B7" s="39" t="s">
        <v>48</v>
      </c>
      <c r="C7" s="45">
        <v>0.05</v>
      </c>
      <c r="D7" s="41"/>
      <c r="E7" s="39" t="s">
        <v>12</v>
      </c>
      <c r="F7" s="39"/>
      <c r="G7" s="42"/>
      <c r="H7" s="43">
        <v>0.33</v>
      </c>
    </row>
    <row r="8" spans="1:10" ht="16.2">
      <c r="A8" s="6"/>
      <c r="B8" s="20"/>
      <c r="C8" s="20"/>
      <c r="D8" s="20"/>
      <c r="E8" s="20"/>
      <c r="F8" s="20"/>
      <c r="G8" s="20"/>
      <c r="H8" s="21"/>
    </row>
    <row r="9" spans="1:10" ht="22.5" customHeight="1">
      <c r="A9" s="4" t="s">
        <v>27</v>
      </c>
      <c r="B9" s="22"/>
      <c r="C9" s="36" t="s">
        <v>56</v>
      </c>
      <c r="D9" s="36" t="s">
        <v>109</v>
      </c>
      <c r="E9" s="36" t="s">
        <v>54</v>
      </c>
      <c r="F9" s="36" t="s">
        <v>41</v>
      </c>
      <c r="G9" s="36" t="s">
        <v>45</v>
      </c>
      <c r="H9" s="38" t="s">
        <v>46</v>
      </c>
    </row>
    <row r="10" spans="1:10" ht="15.6">
      <c r="A10" s="5"/>
      <c r="B10" s="46" t="s">
        <v>30</v>
      </c>
      <c r="C10" s="47">
        <f>C5*H5-(C5*H6)</f>
        <v>42</v>
      </c>
      <c r="D10" s="44">
        <v>70</v>
      </c>
      <c r="E10" s="142">
        <v>1.3</v>
      </c>
      <c r="F10" s="48" t="s">
        <v>29</v>
      </c>
      <c r="G10" s="49">
        <f>C10*D10*E10</f>
        <v>3822</v>
      </c>
      <c r="H10" s="50">
        <f>G10/C5</f>
        <v>127.4</v>
      </c>
    </row>
    <row r="11" spans="1:10" ht="15.6">
      <c r="A11" s="5"/>
      <c r="B11" s="46" t="s">
        <v>18</v>
      </c>
      <c r="C11" s="47">
        <f>C5*(H6-C7)</f>
        <v>4.5000000000000009</v>
      </c>
      <c r="D11" s="44">
        <v>90</v>
      </c>
      <c r="E11" s="142">
        <v>0.9</v>
      </c>
      <c r="F11" s="48" t="s">
        <v>29</v>
      </c>
      <c r="G11" s="49">
        <f>C11*D11*E11</f>
        <v>364.50000000000006</v>
      </c>
      <c r="H11" s="50">
        <f>G11/C5</f>
        <v>12.150000000000002</v>
      </c>
      <c r="J11" s="1"/>
    </row>
    <row r="12" spans="1:10" ht="15.6">
      <c r="A12" s="5"/>
      <c r="B12" s="46" t="s">
        <v>17</v>
      </c>
      <c r="C12" s="144">
        <f>H7*C6</f>
        <v>0.33</v>
      </c>
      <c r="D12" s="145">
        <v>140</v>
      </c>
      <c r="E12" s="146">
        <v>0.9</v>
      </c>
      <c r="F12" s="147" t="s">
        <v>29</v>
      </c>
      <c r="G12" s="52">
        <f>C12*D12*E12</f>
        <v>41.580000000000005</v>
      </c>
      <c r="H12" s="50">
        <f>G12/C5</f>
        <v>1.3860000000000001</v>
      </c>
    </row>
    <row r="13" spans="1:10" ht="15.6">
      <c r="A13" s="5"/>
      <c r="B13" s="57" t="s">
        <v>125</v>
      </c>
      <c r="C13" s="151"/>
      <c r="D13" s="152"/>
      <c r="E13" s="153"/>
      <c r="F13" s="154"/>
      <c r="G13" s="143">
        <v>0</v>
      </c>
      <c r="H13" s="50">
        <f>+G13/C5</f>
        <v>0</v>
      </c>
    </row>
    <row r="14" spans="1:10" ht="16.2">
      <c r="A14" s="26"/>
      <c r="B14" s="27" t="s">
        <v>47</v>
      </c>
      <c r="C14" s="148"/>
      <c r="D14" s="149"/>
      <c r="E14" s="149"/>
      <c r="F14" s="150"/>
      <c r="G14" s="28">
        <f>SUM(G10:G12)</f>
        <v>4228.08</v>
      </c>
      <c r="H14" s="29">
        <f>SUM(H10:H12)</f>
        <v>140.93600000000001</v>
      </c>
    </row>
    <row r="15" spans="1:10" ht="16.2">
      <c r="A15" s="6"/>
      <c r="B15" s="20"/>
      <c r="C15" s="20"/>
      <c r="D15" s="20"/>
      <c r="E15" s="20"/>
      <c r="F15" s="20"/>
      <c r="G15" s="20"/>
      <c r="H15" s="21"/>
      <c r="J15" s="1"/>
    </row>
    <row r="16" spans="1:10" ht="23.25" customHeight="1">
      <c r="A16" s="4" t="s">
        <v>33</v>
      </c>
      <c r="B16" s="22"/>
      <c r="C16" s="36" t="s">
        <v>56</v>
      </c>
      <c r="D16" s="36" t="s">
        <v>120</v>
      </c>
      <c r="E16" s="36" t="s">
        <v>41</v>
      </c>
      <c r="F16" s="36" t="s">
        <v>14</v>
      </c>
      <c r="G16" s="36" t="s">
        <v>45</v>
      </c>
      <c r="H16" s="38" t="s">
        <v>46</v>
      </c>
    </row>
    <row r="17" spans="1:8" ht="15.6">
      <c r="A17" s="5"/>
      <c r="B17" s="34" t="s">
        <v>21</v>
      </c>
      <c r="C17" s="34"/>
      <c r="D17" s="34"/>
      <c r="E17" s="34"/>
      <c r="F17" s="34"/>
      <c r="G17" s="34"/>
      <c r="H17" s="35"/>
    </row>
    <row r="18" spans="1:8" ht="15.6">
      <c r="A18" s="5"/>
      <c r="B18" s="46" t="s">
        <v>4</v>
      </c>
      <c r="C18" s="48">
        <f>C5+C6</f>
        <v>31</v>
      </c>
      <c r="D18" s="44">
        <v>0.18</v>
      </c>
      <c r="E18" s="106" t="s">
        <v>39</v>
      </c>
      <c r="F18" s="105">
        <v>150</v>
      </c>
      <c r="G18" s="49">
        <f>+C18*D18*F18</f>
        <v>837</v>
      </c>
      <c r="H18" s="50">
        <f>G18/C5</f>
        <v>27.9</v>
      </c>
    </row>
    <row r="19" spans="1:8" ht="15.6">
      <c r="A19" s="5"/>
      <c r="B19" s="46" t="s">
        <v>44</v>
      </c>
      <c r="C19" s="48">
        <f>C5+C6</f>
        <v>31</v>
      </c>
      <c r="D19" s="40">
        <v>60</v>
      </c>
      <c r="E19" s="104" t="s">
        <v>119</v>
      </c>
      <c r="F19" s="53">
        <v>0.15</v>
      </c>
      <c r="G19" s="49">
        <f>+C19*D19*F19</f>
        <v>279</v>
      </c>
      <c r="H19" s="50">
        <f>G19/C5</f>
        <v>9.3000000000000007</v>
      </c>
    </row>
    <row r="20" spans="1:8" ht="15.6">
      <c r="A20" s="5"/>
      <c r="B20" s="46" t="s">
        <v>7</v>
      </c>
      <c r="C20" s="48">
        <f>C5+C6</f>
        <v>31</v>
      </c>
      <c r="D20" s="40">
        <v>12</v>
      </c>
      <c r="E20" s="104" t="s">
        <v>119</v>
      </c>
      <c r="F20" s="53">
        <v>0.48</v>
      </c>
      <c r="G20" s="49">
        <f>+C20*D20*F20</f>
        <v>178.56</v>
      </c>
      <c r="H20" s="50">
        <f>G20/C5</f>
        <v>5.952</v>
      </c>
    </row>
    <row r="21" spans="1:8" ht="15.6">
      <c r="A21" s="5"/>
      <c r="B21" s="46" t="s">
        <v>8</v>
      </c>
      <c r="C21" s="54">
        <f>C5*H5</f>
        <v>48</v>
      </c>
      <c r="D21" s="55">
        <v>60</v>
      </c>
      <c r="E21" s="104" t="s">
        <v>119</v>
      </c>
      <c r="F21" s="53">
        <v>0.15</v>
      </c>
      <c r="G21" s="49">
        <f>+C21*D21*F21</f>
        <v>432</v>
      </c>
      <c r="H21" s="50">
        <f>G21/C5</f>
        <v>14.4</v>
      </c>
    </row>
    <row r="22" spans="1:8" ht="15.6">
      <c r="A22" s="5"/>
      <c r="B22" s="46" t="s">
        <v>6</v>
      </c>
      <c r="C22" s="48">
        <f>+C5+C6+(C5*H5)</f>
        <v>79</v>
      </c>
      <c r="D22" s="55">
        <v>6</v>
      </c>
      <c r="E22" s="104" t="s">
        <v>119</v>
      </c>
      <c r="F22" s="53">
        <v>50</v>
      </c>
      <c r="G22" s="49">
        <f>+D22*F22</f>
        <v>300</v>
      </c>
      <c r="H22" s="50">
        <f>G22/C5</f>
        <v>10</v>
      </c>
    </row>
    <row r="23" spans="1:8" ht="15.6">
      <c r="A23" s="5"/>
      <c r="B23" s="46" t="s">
        <v>24</v>
      </c>
      <c r="C23" s="56"/>
      <c r="D23" s="36" t="s">
        <v>20</v>
      </c>
      <c r="E23" s="151"/>
      <c r="F23" s="152"/>
      <c r="G23" s="153"/>
      <c r="H23" s="154"/>
    </row>
    <row r="24" spans="1:8" ht="15.6">
      <c r="A24" s="5"/>
      <c r="B24" s="46" t="s">
        <v>2</v>
      </c>
      <c r="C24" s="54">
        <f>C5+C6</f>
        <v>31</v>
      </c>
      <c r="D24" s="44">
        <v>2</v>
      </c>
      <c r="E24" s="107" t="s">
        <v>20</v>
      </c>
      <c r="F24" s="60">
        <v>1</v>
      </c>
      <c r="G24" s="49">
        <f>+C24*D24*F24</f>
        <v>62</v>
      </c>
      <c r="H24" s="50">
        <f>G24/C5</f>
        <v>2.0666666666666669</v>
      </c>
    </row>
    <row r="25" spans="1:8" ht="15.6">
      <c r="A25" s="5"/>
      <c r="B25" s="46" t="s">
        <v>3</v>
      </c>
      <c r="C25" s="54">
        <f>C5*H5</f>
        <v>48</v>
      </c>
      <c r="D25" s="44">
        <v>2</v>
      </c>
      <c r="E25" s="107" t="s">
        <v>20</v>
      </c>
      <c r="F25" s="60">
        <v>0.75</v>
      </c>
      <c r="G25" s="49">
        <f>+C25*D25*F25</f>
        <v>72</v>
      </c>
      <c r="H25" s="50">
        <f>G25/C5</f>
        <v>2.4</v>
      </c>
    </row>
    <row r="26" spans="1:8" ht="15.6">
      <c r="A26" s="5"/>
      <c r="B26" s="46" t="s">
        <v>0</v>
      </c>
      <c r="C26" s="54">
        <f>C5 +C6</f>
        <v>31</v>
      </c>
      <c r="D26" s="44">
        <v>1</v>
      </c>
      <c r="E26" s="107" t="s">
        <v>20</v>
      </c>
      <c r="F26" s="60">
        <v>0.5</v>
      </c>
      <c r="G26" s="49">
        <f>+C26*D26*F26</f>
        <v>15.5</v>
      </c>
      <c r="H26" s="50">
        <f>G26/C5</f>
        <v>0.51666666666666672</v>
      </c>
    </row>
    <row r="27" spans="1:8" ht="15.6">
      <c r="A27" s="5"/>
      <c r="B27" s="46" t="s">
        <v>1</v>
      </c>
      <c r="C27" s="54">
        <f>+C5+C6</f>
        <v>31</v>
      </c>
      <c r="D27" s="44">
        <v>2</v>
      </c>
      <c r="E27" s="107" t="s">
        <v>20</v>
      </c>
      <c r="F27" s="60">
        <v>0.5</v>
      </c>
      <c r="G27" s="49">
        <f>+C27*D27*F27</f>
        <v>31</v>
      </c>
      <c r="H27" s="50">
        <f>G27/C5</f>
        <v>1.0333333333333334</v>
      </c>
    </row>
    <row r="28" spans="1:8" ht="15.6">
      <c r="A28" s="5"/>
      <c r="B28" s="46" t="s">
        <v>5</v>
      </c>
      <c r="C28" s="54">
        <f>+C5+C6</f>
        <v>31</v>
      </c>
      <c r="D28" s="58"/>
      <c r="E28" s="107" t="s">
        <v>23</v>
      </c>
      <c r="F28" s="60">
        <v>5</v>
      </c>
      <c r="G28" s="49">
        <f>+C28*F28</f>
        <v>155</v>
      </c>
      <c r="H28" s="50">
        <f>G28/C5</f>
        <v>5.166666666666667</v>
      </c>
    </row>
    <row r="29" spans="1:8" ht="15.6">
      <c r="A29" s="5"/>
      <c r="B29" s="46" t="s">
        <v>11</v>
      </c>
      <c r="C29" s="51">
        <f>C6*H7</f>
        <v>0.33</v>
      </c>
      <c r="D29" s="58"/>
      <c r="E29" s="107" t="s">
        <v>23</v>
      </c>
      <c r="F29" s="60">
        <v>300</v>
      </c>
      <c r="G29" s="49">
        <f>+C29*F29</f>
        <v>99</v>
      </c>
      <c r="H29" s="50">
        <f>G29/C5</f>
        <v>3.3</v>
      </c>
    </row>
    <row r="30" spans="1:8" ht="15.6">
      <c r="A30" s="5"/>
      <c r="B30" s="46" t="s">
        <v>10</v>
      </c>
      <c r="C30" s="54">
        <f>+C5+C6</f>
        <v>31</v>
      </c>
      <c r="D30" s="58"/>
      <c r="E30" s="107" t="s">
        <v>23</v>
      </c>
      <c r="F30" s="60">
        <v>5</v>
      </c>
      <c r="G30" s="49">
        <f>+C30*F30</f>
        <v>155</v>
      </c>
      <c r="H30" s="50">
        <f>G30/C5</f>
        <v>5.166666666666667</v>
      </c>
    </row>
    <row r="31" spans="1:8" ht="15.6">
      <c r="A31" s="5"/>
      <c r="B31" s="46" t="s">
        <v>31</v>
      </c>
      <c r="C31" s="54">
        <f>+C10+C11+C12</f>
        <v>46.83</v>
      </c>
      <c r="D31" s="58"/>
      <c r="E31" s="107" t="s">
        <v>23</v>
      </c>
      <c r="F31" s="60">
        <v>5</v>
      </c>
      <c r="G31" s="49">
        <f>+C31*F31</f>
        <v>234.14999999999998</v>
      </c>
      <c r="H31" s="50">
        <f>G31/C5</f>
        <v>7.8049999999999988</v>
      </c>
    </row>
    <row r="32" spans="1:8" ht="15.6">
      <c r="A32" s="5"/>
      <c r="B32" s="46" t="s">
        <v>37</v>
      </c>
      <c r="C32" s="54">
        <f>+C5+C6</f>
        <v>31</v>
      </c>
      <c r="D32" s="58"/>
      <c r="E32" s="107" t="s">
        <v>23</v>
      </c>
      <c r="F32" s="60">
        <v>5</v>
      </c>
      <c r="G32" s="49">
        <f>+C32*F32</f>
        <v>155</v>
      </c>
      <c r="H32" s="50">
        <f>G32/C5</f>
        <v>5.166666666666667</v>
      </c>
    </row>
    <row r="33" spans="1:12" ht="15.6">
      <c r="A33" s="5"/>
      <c r="B33" s="57" t="s">
        <v>66</v>
      </c>
      <c r="C33" s="151"/>
      <c r="D33" s="58"/>
      <c r="E33" s="59" t="s">
        <v>116</v>
      </c>
      <c r="F33" s="60">
        <v>0</v>
      </c>
      <c r="G33" s="49">
        <f>+F33</f>
        <v>0</v>
      </c>
      <c r="H33" s="50">
        <f>+G33/C5</f>
        <v>0</v>
      </c>
    </row>
    <row r="34" spans="1:12" ht="15.6">
      <c r="A34" s="5"/>
      <c r="B34" s="57" t="s">
        <v>66</v>
      </c>
      <c r="C34" s="151"/>
      <c r="D34" s="61"/>
      <c r="E34" s="62" t="s">
        <v>118</v>
      </c>
      <c r="F34" s="63">
        <v>0</v>
      </c>
      <c r="G34" s="49">
        <f>+F34</f>
        <v>0</v>
      </c>
      <c r="H34" s="50">
        <f>+G34/C5</f>
        <v>0</v>
      </c>
    </row>
    <row r="35" spans="1:12" ht="15.6">
      <c r="A35" s="5"/>
      <c r="B35" s="46" t="s">
        <v>28</v>
      </c>
      <c r="C35" s="140">
        <v>0.06</v>
      </c>
      <c r="D35" s="37"/>
      <c r="E35" s="46" t="s">
        <v>51</v>
      </c>
      <c r="F35" s="64"/>
      <c r="G35" s="65">
        <f>SUM(G18:G34)*C35/2</f>
        <v>90.156300000000002</v>
      </c>
      <c r="H35" s="50">
        <f>G35/C5</f>
        <v>3.0052099999999999</v>
      </c>
    </row>
    <row r="36" spans="1:12" ht="16.2">
      <c r="A36" s="26"/>
      <c r="B36" s="74" t="s">
        <v>58</v>
      </c>
      <c r="C36" s="74"/>
      <c r="D36" s="111"/>
      <c r="E36" s="111"/>
      <c r="F36" s="112"/>
      <c r="G36" s="75">
        <f>SUM(G18:G35)</f>
        <v>3095.3663000000001</v>
      </c>
      <c r="H36" s="76">
        <f>SUM(H18:H35)</f>
        <v>103.17887666666667</v>
      </c>
      <c r="J36" t="s">
        <v>126</v>
      </c>
    </row>
    <row r="37" spans="1:12" ht="16.2">
      <c r="A37" s="5"/>
      <c r="B37" s="20"/>
      <c r="C37" s="20"/>
      <c r="D37" s="20"/>
      <c r="E37" s="20"/>
      <c r="F37" s="20"/>
      <c r="G37" s="20"/>
      <c r="H37" s="21"/>
    </row>
    <row r="38" spans="1:12" ht="16.2">
      <c r="A38" s="4" t="s">
        <v>36</v>
      </c>
      <c r="B38" s="22"/>
      <c r="C38" s="22"/>
      <c r="D38" s="22"/>
      <c r="E38" s="22"/>
      <c r="F38" s="23"/>
      <c r="G38" s="75">
        <f>G14-G36</f>
        <v>1132.7136999999998</v>
      </c>
      <c r="H38" s="76">
        <f>H14-H36</f>
        <v>37.75712333333334</v>
      </c>
      <c r="I38" s="110" t="s">
        <v>121</v>
      </c>
    </row>
    <row r="39" spans="1:12" ht="16.2">
      <c r="A39" s="6"/>
      <c r="B39" s="20"/>
      <c r="C39" s="20"/>
      <c r="D39" s="20"/>
      <c r="E39" s="20"/>
      <c r="F39" s="20"/>
      <c r="G39" s="20"/>
      <c r="H39" s="21"/>
    </row>
    <row r="40" spans="1:12" ht="22.5" customHeight="1">
      <c r="A40" s="4" t="s">
        <v>16</v>
      </c>
      <c r="B40" s="22"/>
      <c r="C40" s="22"/>
      <c r="D40" s="22"/>
      <c r="E40" s="22"/>
      <c r="F40" s="22"/>
      <c r="G40" s="151"/>
      <c r="H40" s="113">
        <f>(G36-G11-G12)/(C10*D10)</f>
        <v>0.91472323129251709</v>
      </c>
      <c r="I40" s="110" t="s">
        <v>122</v>
      </c>
      <c r="J40" s="110"/>
    </row>
    <row r="41" spans="1:12" ht="24.75" customHeight="1">
      <c r="A41" s="4" t="s">
        <v>15</v>
      </c>
      <c r="B41" s="22"/>
      <c r="C41" s="22"/>
      <c r="D41" s="22"/>
      <c r="E41" s="24" t="s">
        <v>43</v>
      </c>
      <c r="F41" s="141">
        <v>0.44</v>
      </c>
      <c r="G41" s="151"/>
      <c r="H41" s="113">
        <f>(G36-G11-G12)/((C10*D10)*F41)</f>
        <v>2.0789164347557207</v>
      </c>
      <c r="I41" s="110" t="s">
        <v>123</v>
      </c>
      <c r="J41" s="110"/>
    </row>
    <row r="42" spans="1:12" ht="21" customHeight="1">
      <c r="G42" s="30"/>
      <c r="L42" s="30"/>
    </row>
    <row r="43" spans="1:12">
      <c r="L43" s="30"/>
    </row>
    <row r="44" spans="1:12">
      <c r="L44" s="30"/>
    </row>
    <row r="45" spans="1:12">
      <c r="L45" s="30"/>
    </row>
    <row r="46" spans="1:12">
      <c r="L46" s="30"/>
    </row>
    <row r="47" spans="1:12">
      <c r="L47" s="30"/>
    </row>
    <row r="48" spans="1:12">
      <c r="L48" s="30"/>
    </row>
    <row r="49" spans="12:12">
      <c r="L49" s="30"/>
    </row>
    <row r="50" spans="12:12">
      <c r="L50" s="30"/>
    </row>
    <row r="51" spans="12:12">
      <c r="L51" s="30"/>
    </row>
    <row r="52" spans="12:12">
      <c r="L52" s="30"/>
    </row>
    <row r="53" spans="12:12">
      <c r="L53" s="30"/>
    </row>
    <row r="54" spans="12:12">
      <c r="L54" s="30"/>
    </row>
    <row r="55" spans="12:12">
      <c r="L55" s="30"/>
    </row>
    <row r="56" spans="12:12">
      <c r="L56" s="30"/>
    </row>
    <row r="57" spans="12:12">
      <c r="L57" s="30"/>
    </row>
    <row r="58" spans="12:12">
      <c r="L58" s="30"/>
    </row>
    <row r="59" spans="12:12">
      <c r="L59" s="30"/>
    </row>
    <row r="60" spans="12:12">
      <c r="L60" s="30"/>
    </row>
    <row r="61" spans="12:12">
      <c r="L61" s="30"/>
    </row>
    <row r="62" spans="12:12">
      <c r="L62" s="30"/>
    </row>
    <row r="63" spans="12:12">
      <c r="L63" s="30"/>
    </row>
    <row r="64" spans="12:12">
      <c r="L64" s="30"/>
    </row>
    <row r="65" spans="1:12">
      <c r="L65" s="30"/>
    </row>
    <row r="66" spans="1:12">
      <c r="L66" s="30"/>
    </row>
    <row r="67" spans="1:12">
      <c r="L67" s="30"/>
    </row>
    <row r="68" spans="1:12">
      <c r="L68" s="30"/>
    </row>
    <row r="69" spans="1:12">
      <c r="L69" s="30"/>
    </row>
    <row r="70" spans="1:12">
      <c r="L70" s="30"/>
    </row>
    <row r="71" spans="1:12">
      <c r="L71" s="30"/>
    </row>
    <row r="72" spans="1:12">
      <c r="L72" s="30"/>
    </row>
    <row r="73" spans="1:12" ht="15.75" customHeight="1">
      <c r="L73" s="30"/>
    </row>
    <row r="74" spans="1:12">
      <c r="L74" s="30"/>
    </row>
    <row r="75" spans="1:12">
      <c r="L75" s="30"/>
    </row>
    <row r="76" spans="1:12">
      <c r="L76" s="30"/>
    </row>
    <row r="77" spans="1:12" ht="15.6">
      <c r="A77" s="7"/>
      <c r="B77" s="33"/>
      <c r="C77" s="31"/>
      <c r="D77" s="31"/>
      <c r="E77" s="31"/>
      <c r="F77" s="31"/>
      <c r="G77" s="31"/>
      <c r="H77" s="31"/>
      <c r="I77" s="32"/>
      <c r="J77" s="32"/>
      <c r="K77" s="32"/>
    </row>
    <row r="78" spans="1:12">
      <c r="A78" s="7"/>
      <c r="B78" s="7"/>
      <c r="C78" s="7"/>
      <c r="D78" s="7"/>
      <c r="E78" s="7"/>
      <c r="F78" s="7"/>
      <c r="G78" s="7"/>
      <c r="H78" s="7"/>
    </row>
    <row r="79" spans="1:12">
      <c r="A79" s="7"/>
      <c r="B79" s="7"/>
      <c r="C79" s="7"/>
      <c r="D79" s="7"/>
      <c r="E79" s="7"/>
      <c r="F79" s="7"/>
      <c r="G79" s="7"/>
      <c r="H79" s="7"/>
    </row>
    <row r="80" spans="1:12">
      <c r="A80" s="7"/>
      <c r="B80" s="7"/>
      <c r="C80" s="7"/>
      <c r="D80" s="7"/>
      <c r="E80" s="7"/>
      <c r="F80" s="7"/>
      <c r="G80" s="7"/>
      <c r="H80" s="7"/>
    </row>
    <row r="81" spans="1:8">
      <c r="A81" s="7"/>
      <c r="B81" s="7"/>
      <c r="C81" s="7"/>
      <c r="D81" s="7"/>
      <c r="E81" s="7"/>
      <c r="F81" s="7"/>
      <c r="G81" s="7"/>
      <c r="H81" s="7"/>
    </row>
    <row r="82" spans="1:8">
      <c r="A82" s="7"/>
      <c r="B82" s="7"/>
      <c r="C82" s="7"/>
      <c r="D82" s="7"/>
      <c r="E82" s="7"/>
      <c r="F82" s="7"/>
      <c r="G82" s="7"/>
      <c r="H82" s="7"/>
    </row>
    <row r="83" spans="1:8">
      <c r="A83" s="7"/>
      <c r="B83" s="7"/>
      <c r="C83" s="7"/>
      <c r="D83" s="7"/>
      <c r="E83" s="7"/>
      <c r="F83" s="7"/>
      <c r="G83" s="7"/>
      <c r="H83" s="7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>
      <c r="A85" s="7"/>
      <c r="B85" s="7"/>
      <c r="C85" s="7"/>
      <c r="D85" s="7"/>
      <c r="E85" s="7"/>
      <c r="F85" s="7"/>
      <c r="G85" s="7"/>
      <c r="H85" s="7"/>
    </row>
    <row r="86" spans="1:8">
      <c r="A86" s="7"/>
      <c r="B86" s="7"/>
      <c r="C86" s="7"/>
      <c r="D86" s="7"/>
      <c r="E86" s="7"/>
      <c r="F86" s="7"/>
      <c r="G86" s="7"/>
      <c r="H86" s="7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>
      <c r="A88" s="7"/>
      <c r="B88" s="7"/>
      <c r="C88" s="7"/>
      <c r="D88" s="7"/>
      <c r="E88" s="7"/>
      <c r="F88" s="7"/>
      <c r="G88" s="7"/>
      <c r="H88" s="7"/>
    </row>
    <row r="89" spans="1:8">
      <c r="A89" s="7"/>
      <c r="B89" s="7"/>
      <c r="C89" s="7"/>
      <c r="D89" s="7"/>
      <c r="E89" s="7"/>
      <c r="F89" s="7"/>
      <c r="G89" s="7"/>
      <c r="H89" s="7"/>
    </row>
    <row r="90" spans="1:8">
      <c r="A90" s="7"/>
      <c r="B90" s="7"/>
      <c r="C90" s="7"/>
      <c r="D90" s="7"/>
      <c r="E90" s="7"/>
      <c r="F90" s="7"/>
      <c r="G90" s="7"/>
      <c r="H90" s="7"/>
    </row>
    <row r="91" spans="1:8">
      <c r="A91" s="7"/>
      <c r="B91" s="7"/>
      <c r="C91" s="7"/>
      <c r="D91" s="7"/>
      <c r="E91" s="7"/>
      <c r="F91" s="7"/>
      <c r="G91" s="7"/>
      <c r="H91" s="7"/>
    </row>
    <row r="92" spans="1:8">
      <c r="A92" s="7"/>
      <c r="B92" s="7"/>
      <c r="C92" s="7"/>
      <c r="D92" s="7"/>
      <c r="E92" s="7"/>
      <c r="F92" s="7"/>
      <c r="G92" s="7"/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7"/>
      <c r="B94" s="7"/>
      <c r="C94" s="7"/>
      <c r="D94" s="7"/>
      <c r="E94" s="7"/>
      <c r="F94" s="7"/>
      <c r="G94" s="7"/>
      <c r="H94" s="7"/>
    </row>
    <row r="95" spans="1:8">
      <c r="A95" s="7"/>
      <c r="B95" s="7"/>
      <c r="C95" s="7"/>
      <c r="D95" s="7"/>
      <c r="E95" s="7"/>
      <c r="F95" s="7"/>
      <c r="G95" s="7"/>
      <c r="H95" s="7"/>
    </row>
    <row r="96" spans="1:8">
      <c r="A96" s="7"/>
      <c r="B96" s="7"/>
      <c r="C96" s="7"/>
      <c r="D96" s="7"/>
      <c r="E96" s="7"/>
      <c r="F96" s="7"/>
      <c r="G96" s="7"/>
      <c r="H96" s="7"/>
    </row>
    <row r="97" spans="1:8">
      <c r="A97" s="7"/>
      <c r="B97" s="7"/>
      <c r="C97" s="7"/>
      <c r="D97" s="7"/>
      <c r="E97" s="7"/>
      <c r="F97" s="7"/>
      <c r="G97" s="7"/>
      <c r="H97" s="7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  <row r="212" spans="1:8">
      <c r="A212" s="7"/>
      <c r="B212" s="7"/>
      <c r="C212" s="7"/>
      <c r="D212" s="7"/>
      <c r="E212" s="7"/>
      <c r="F212" s="7"/>
      <c r="G212" s="7"/>
      <c r="H212" s="7"/>
    </row>
    <row r="213" spans="1:8">
      <c r="A213" s="7"/>
      <c r="B213" s="7"/>
      <c r="C213" s="7"/>
      <c r="D213" s="7"/>
      <c r="E213" s="7"/>
      <c r="F213" s="7"/>
      <c r="G213" s="7"/>
      <c r="H213" s="7"/>
    </row>
    <row r="214" spans="1:8">
      <c r="A214" s="7"/>
      <c r="B214" s="7"/>
      <c r="C214" s="7"/>
      <c r="D214" s="7"/>
      <c r="E214" s="7"/>
      <c r="F214" s="7"/>
      <c r="G214" s="7"/>
      <c r="H214" s="7"/>
    </row>
    <row r="215" spans="1:8">
      <c r="A215" s="7"/>
      <c r="B215" s="7"/>
      <c r="C215" s="7"/>
      <c r="D215" s="7"/>
      <c r="E215" s="7"/>
      <c r="F215" s="7"/>
      <c r="G215" s="7"/>
      <c r="H215" s="7"/>
    </row>
    <row r="216" spans="1:8">
      <c r="A216" s="7"/>
      <c r="B216" s="7"/>
      <c r="C216" s="7"/>
      <c r="D216" s="7"/>
      <c r="E216" s="7"/>
      <c r="F216" s="7"/>
      <c r="G216" s="7"/>
      <c r="H216" s="7"/>
    </row>
    <row r="217" spans="1:8">
      <c r="A217" s="7"/>
      <c r="B217" s="7"/>
      <c r="C217" s="7"/>
      <c r="D217" s="7"/>
      <c r="E217" s="7"/>
      <c r="F217" s="7"/>
      <c r="G217" s="7"/>
      <c r="H217" s="7"/>
    </row>
    <row r="218" spans="1:8">
      <c r="A218" s="7"/>
      <c r="B218" s="7"/>
      <c r="C218" s="7"/>
      <c r="D218" s="7"/>
      <c r="E218" s="7"/>
      <c r="F218" s="7"/>
      <c r="G218" s="7"/>
      <c r="H218" s="7"/>
    </row>
    <row r="219" spans="1:8">
      <c r="A219" s="7"/>
      <c r="B219" s="7"/>
      <c r="C219" s="7"/>
      <c r="D219" s="7"/>
      <c r="E219" s="7"/>
      <c r="F219" s="7"/>
      <c r="G219" s="7"/>
      <c r="H219" s="7"/>
    </row>
    <row r="220" spans="1:8">
      <c r="A220" s="7"/>
      <c r="B220" s="7"/>
      <c r="C220" s="7"/>
      <c r="D220" s="7"/>
      <c r="E220" s="7"/>
      <c r="F220" s="7"/>
      <c r="G220" s="7"/>
      <c r="H220" s="7"/>
    </row>
    <row r="221" spans="1:8">
      <c r="A221" s="7"/>
      <c r="B221" s="7"/>
      <c r="C221" s="7"/>
      <c r="D221" s="7"/>
      <c r="E221" s="7"/>
      <c r="F221" s="7"/>
      <c r="G221" s="7"/>
      <c r="H221" s="7"/>
    </row>
    <row r="222" spans="1:8">
      <c r="A222" s="7"/>
      <c r="B222" s="7"/>
      <c r="C222" s="7"/>
      <c r="D222" s="7"/>
      <c r="E222" s="7"/>
      <c r="F222" s="7"/>
      <c r="G222" s="7"/>
      <c r="H222" s="7"/>
    </row>
    <row r="223" spans="1:8">
      <c r="A223" s="7"/>
      <c r="B223" s="7"/>
      <c r="C223" s="7"/>
      <c r="D223" s="7"/>
      <c r="E223" s="7"/>
      <c r="F223" s="7"/>
      <c r="G223" s="7"/>
      <c r="H223" s="7"/>
    </row>
    <row r="224" spans="1:8">
      <c r="A224" s="7"/>
      <c r="B224" s="7"/>
      <c r="C224" s="7"/>
      <c r="D224" s="7"/>
      <c r="E224" s="7"/>
      <c r="F224" s="7"/>
      <c r="G224" s="7"/>
      <c r="H224" s="7"/>
    </row>
    <row r="225" spans="1:8">
      <c r="A225" s="7"/>
      <c r="B225" s="7"/>
      <c r="C225" s="7"/>
      <c r="D225" s="7"/>
      <c r="E225" s="7"/>
      <c r="F225" s="7"/>
      <c r="G225" s="7"/>
      <c r="H225" s="7"/>
    </row>
    <row r="226" spans="1:8">
      <c r="A226" s="7"/>
      <c r="B226" s="7"/>
      <c r="C226" s="7"/>
      <c r="D226" s="7"/>
      <c r="E226" s="7"/>
      <c r="F226" s="7"/>
      <c r="G226" s="7"/>
      <c r="H226" s="7"/>
    </row>
    <row r="227" spans="1:8">
      <c r="A227" s="7"/>
      <c r="B227" s="7"/>
      <c r="C227" s="7"/>
      <c r="D227" s="7"/>
      <c r="E227" s="7"/>
      <c r="F227" s="7"/>
      <c r="G227" s="7"/>
      <c r="H227" s="7"/>
    </row>
    <row r="228" spans="1:8">
      <c r="A228" s="7"/>
      <c r="B228" s="7"/>
      <c r="C228" s="7"/>
      <c r="D228" s="7"/>
      <c r="E228" s="7"/>
      <c r="F228" s="7"/>
      <c r="G228" s="7"/>
      <c r="H228" s="7"/>
    </row>
    <row r="229" spans="1:8">
      <c r="A229" s="7"/>
      <c r="B229" s="7"/>
      <c r="C229" s="7"/>
      <c r="D229" s="7"/>
      <c r="E229" s="7"/>
      <c r="F229" s="7"/>
      <c r="G229" s="7"/>
      <c r="H229" s="7"/>
    </row>
    <row r="230" spans="1:8">
      <c r="A230" s="7"/>
      <c r="B230" s="7"/>
      <c r="C230" s="7"/>
      <c r="D230" s="7"/>
      <c r="E230" s="7"/>
      <c r="F230" s="7"/>
      <c r="G230" s="7"/>
      <c r="H230" s="7"/>
    </row>
    <row r="231" spans="1:8">
      <c r="A231" s="7"/>
      <c r="B231" s="7"/>
      <c r="C231" s="7"/>
      <c r="D231" s="7"/>
      <c r="E231" s="7"/>
      <c r="F231" s="7"/>
      <c r="G231" s="7"/>
      <c r="H231" s="7"/>
    </row>
    <row r="232" spans="1:8">
      <c r="A232" s="7"/>
      <c r="B232" s="7"/>
      <c r="C232" s="7"/>
      <c r="D232" s="7"/>
      <c r="E232" s="7"/>
      <c r="F232" s="7"/>
      <c r="G232" s="7"/>
      <c r="H232" s="7"/>
    </row>
    <row r="233" spans="1:8">
      <c r="A233" s="7"/>
      <c r="B233" s="7"/>
      <c r="C233" s="7"/>
      <c r="D233" s="7"/>
      <c r="E233" s="7"/>
      <c r="F233" s="7"/>
      <c r="G233" s="7"/>
      <c r="H233" s="7"/>
    </row>
    <row r="234" spans="1:8">
      <c r="A234" s="7"/>
      <c r="B234" s="7"/>
      <c r="C234" s="7"/>
      <c r="D234" s="7"/>
      <c r="E234" s="7"/>
      <c r="F234" s="7"/>
      <c r="G234" s="7"/>
      <c r="H234" s="7"/>
    </row>
    <row r="235" spans="1:8">
      <c r="A235" s="7"/>
      <c r="B235" s="7"/>
      <c r="C235" s="7"/>
      <c r="D235" s="7"/>
      <c r="E235" s="7"/>
      <c r="F235" s="7"/>
      <c r="G235" s="7"/>
      <c r="H235" s="7"/>
    </row>
    <row r="236" spans="1:8">
      <c r="A236" s="7"/>
      <c r="B236" s="7"/>
      <c r="C236" s="7"/>
      <c r="D236" s="7"/>
      <c r="E236" s="7"/>
      <c r="F236" s="7"/>
      <c r="G236" s="7"/>
      <c r="H236" s="7"/>
    </row>
    <row r="237" spans="1:8">
      <c r="A237" s="7"/>
      <c r="B237" s="7"/>
      <c r="C237" s="7"/>
      <c r="D237" s="7"/>
      <c r="E237" s="7"/>
      <c r="F237" s="7"/>
      <c r="G237" s="7"/>
      <c r="H237" s="7"/>
    </row>
    <row r="238" spans="1:8">
      <c r="A238" s="7"/>
      <c r="B238" s="7"/>
      <c r="C238" s="7"/>
      <c r="D238" s="7"/>
      <c r="E238" s="7"/>
      <c r="F238" s="7"/>
      <c r="G238" s="7"/>
      <c r="H238" s="7"/>
    </row>
    <row r="239" spans="1:8">
      <c r="A239" s="7"/>
      <c r="B239" s="7"/>
      <c r="C239" s="7"/>
      <c r="D239" s="7"/>
      <c r="E239" s="7"/>
      <c r="F239" s="7"/>
      <c r="G239" s="7"/>
      <c r="H239" s="7"/>
    </row>
    <row r="240" spans="1:8">
      <c r="A240" s="7"/>
      <c r="B240" s="7"/>
      <c r="C240" s="7"/>
      <c r="D240" s="7"/>
      <c r="E240" s="7"/>
      <c r="F240" s="7"/>
      <c r="G240" s="7"/>
      <c r="H240" s="7"/>
    </row>
    <row r="241" spans="1:8">
      <c r="A241" s="7"/>
      <c r="B241" s="7"/>
      <c r="C241" s="7"/>
      <c r="D241" s="7"/>
      <c r="E241" s="7"/>
      <c r="F241" s="7"/>
      <c r="G241" s="7"/>
      <c r="H241" s="7"/>
    </row>
    <row r="242" spans="1:8">
      <c r="A242" s="7"/>
      <c r="B242" s="7"/>
      <c r="C242" s="7"/>
      <c r="D242" s="7"/>
      <c r="E242" s="7"/>
      <c r="F242" s="7"/>
      <c r="G242" s="7"/>
      <c r="H242" s="7"/>
    </row>
    <row r="243" spans="1:8">
      <c r="A243" s="7"/>
      <c r="B243" s="7"/>
      <c r="C243" s="7"/>
      <c r="D243" s="7"/>
      <c r="E243" s="7"/>
      <c r="F243" s="7"/>
      <c r="G243" s="7"/>
      <c r="H243" s="7"/>
    </row>
    <row r="244" spans="1:8">
      <c r="A244" s="7"/>
      <c r="B244" s="7"/>
      <c r="C244" s="7"/>
      <c r="D244" s="7"/>
      <c r="E244" s="7"/>
      <c r="F244" s="7"/>
      <c r="G244" s="7"/>
      <c r="H244" s="7"/>
    </row>
    <row r="245" spans="1:8">
      <c r="A245" s="7"/>
      <c r="B245" s="7"/>
      <c r="C245" s="7"/>
      <c r="D245" s="7"/>
      <c r="E245" s="7"/>
      <c r="F245" s="7"/>
      <c r="G245" s="7"/>
      <c r="H245" s="7"/>
    </row>
    <row r="246" spans="1:8">
      <c r="A246" s="7"/>
      <c r="B246" s="7"/>
      <c r="C246" s="7"/>
      <c r="D246" s="7"/>
      <c r="E246" s="7"/>
      <c r="F246" s="7"/>
      <c r="G246" s="7"/>
      <c r="H246" s="7"/>
    </row>
    <row r="247" spans="1:8">
      <c r="A247" s="7"/>
      <c r="B247" s="7"/>
      <c r="C247" s="7"/>
      <c r="D247" s="7"/>
      <c r="E247" s="7"/>
      <c r="F247" s="7"/>
      <c r="G247" s="7"/>
      <c r="H247" s="7"/>
    </row>
    <row r="248" spans="1:8">
      <c r="A248" s="7"/>
      <c r="B248" s="7"/>
      <c r="C248" s="7"/>
      <c r="D248" s="7"/>
      <c r="E248" s="7"/>
      <c r="F248" s="7"/>
      <c r="G248" s="7"/>
      <c r="H248" s="7"/>
    </row>
    <row r="249" spans="1:8">
      <c r="A249" s="7"/>
      <c r="B249" s="7"/>
      <c r="C249" s="7"/>
      <c r="D249" s="7"/>
      <c r="E249" s="7"/>
      <c r="F249" s="7"/>
      <c r="G249" s="7"/>
      <c r="H249" s="7"/>
    </row>
    <row r="250" spans="1:8">
      <c r="A250" s="7"/>
      <c r="B250" s="7"/>
      <c r="C250" s="7"/>
      <c r="D250" s="7"/>
      <c r="E250" s="7"/>
      <c r="F250" s="7"/>
      <c r="G250" s="7"/>
      <c r="H250" s="7"/>
    </row>
    <row r="251" spans="1:8">
      <c r="A251" s="7"/>
      <c r="B251" s="7"/>
      <c r="C251" s="7"/>
      <c r="D251" s="7"/>
      <c r="E251" s="7"/>
      <c r="F251" s="7"/>
      <c r="G251" s="7"/>
      <c r="H251" s="7"/>
    </row>
    <row r="252" spans="1:8">
      <c r="A252" s="7"/>
      <c r="B252" s="7"/>
      <c r="C252" s="7"/>
      <c r="D252" s="7"/>
      <c r="E252" s="7"/>
      <c r="F252" s="7"/>
      <c r="G252" s="7"/>
      <c r="H252" s="7"/>
    </row>
  </sheetData>
  <phoneticPr fontId="0" type="noConversion"/>
  <hyperlinks>
    <hyperlink ref="G1:H1" r:id="rId1" display="by Susan Schoenian"/>
  </hyperlinks>
  <pageMargins left="0.5" right="0.5" top="1" bottom="1" header="0.5" footer="0.5"/>
  <pageSetup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5" sqref="C5"/>
    </sheetView>
  </sheetViews>
  <sheetFormatPr defaultRowHeight="13.2"/>
  <cols>
    <col min="1" max="1" width="27.88671875" customWidth="1"/>
    <col min="2" max="6" width="14.6640625" customWidth="1"/>
  </cols>
  <sheetData>
    <row r="1" spans="1:7" ht="28.5" customHeight="1" thickBot="1">
      <c r="A1" s="77" t="s">
        <v>98</v>
      </c>
      <c r="B1" s="30"/>
      <c r="C1" s="108" t="s">
        <v>115</v>
      </c>
      <c r="D1" s="108"/>
      <c r="E1" s="108"/>
      <c r="F1" s="108"/>
      <c r="G1" s="109"/>
    </row>
    <row r="2" spans="1:7" ht="15.6">
      <c r="A2" s="78"/>
      <c r="B2" s="79" t="s">
        <v>32</v>
      </c>
      <c r="C2" s="79" t="s">
        <v>14</v>
      </c>
      <c r="D2" s="79" t="s">
        <v>41</v>
      </c>
      <c r="E2" s="79" t="s">
        <v>45</v>
      </c>
      <c r="F2" s="80" t="s">
        <v>46</v>
      </c>
      <c r="G2" s="30"/>
    </row>
    <row r="3" spans="1:7" ht="13.8">
      <c r="A3" s="81" t="s">
        <v>99</v>
      </c>
      <c r="B3" s="48">
        <f>'Enterprise Budget'!C5</f>
        <v>30</v>
      </c>
      <c r="C3" s="155">
        <v>100</v>
      </c>
      <c r="D3" s="48" t="s">
        <v>23</v>
      </c>
      <c r="E3" s="49">
        <f>B3*C3</f>
        <v>3000</v>
      </c>
      <c r="F3" s="50">
        <f>E3/'Enterprise Budget'!C5</f>
        <v>100</v>
      </c>
      <c r="G3" s="30"/>
    </row>
    <row r="4" spans="1:7" ht="13.8">
      <c r="A4" s="81" t="s">
        <v>100</v>
      </c>
      <c r="B4" s="48">
        <f>'Enterprise Budget'!C6</f>
        <v>1</v>
      </c>
      <c r="C4" s="155">
        <v>300</v>
      </c>
      <c r="D4" s="48" t="s">
        <v>23</v>
      </c>
      <c r="E4" s="49">
        <f>B4*C4</f>
        <v>300</v>
      </c>
      <c r="F4" s="50">
        <f>E4/'Enterprise Budget'!C5</f>
        <v>10</v>
      </c>
      <c r="G4" s="30"/>
    </row>
    <row r="5" spans="1:7" ht="13.8">
      <c r="A5" s="81" t="s">
        <v>22</v>
      </c>
      <c r="B5" s="82"/>
      <c r="C5" s="155">
        <v>3000</v>
      </c>
      <c r="D5" s="48" t="s">
        <v>40</v>
      </c>
      <c r="E5" s="49">
        <f>C5</f>
        <v>3000</v>
      </c>
      <c r="F5" s="50">
        <f>E5/'Enterprise Budget'!C5</f>
        <v>100</v>
      </c>
      <c r="G5" s="30"/>
    </row>
    <row r="6" spans="1:7" ht="13.8">
      <c r="A6" s="81" t="s">
        <v>13</v>
      </c>
      <c r="B6" s="82"/>
      <c r="C6" s="155">
        <v>1500</v>
      </c>
      <c r="D6" s="48" t="s">
        <v>40</v>
      </c>
      <c r="E6" s="49">
        <f>C6</f>
        <v>1500</v>
      </c>
      <c r="F6" s="50">
        <f>E6/'Enterprise Budget'!C5</f>
        <v>50</v>
      </c>
      <c r="G6" s="30"/>
    </row>
    <row r="7" spans="1:7" ht="13.8">
      <c r="A7" s="81" t="s">
        <v>34</v>
      </c>
      <c r="B7" s="83">
        <f>+'Enterprise Budget'!D22</f>
        <v>6</v>
      </c>
      <c r="C7" s="155">
        <v>75</v>
      </c>
      <c r="D7" s="48" t="s">
        <v>9</v>
      </c>
      <c r="E7" s="49">
        <f>+B7*C7</f>
        <v>450</v>
      </c>
      <c r="F7" s="50">
        <f>E7/'Enterprise Budget'!C5</f>
        <v>15</v>
      </c>
      <c r="G7" s="30"/>
    </row>
    <row r="8" spans="1:7" ht="13.8">
      <c r="A8" s="81" t="s">
        <v>42</v>
      </c>
      <c r="B8" s="82"/>
      <c r="C8" s="155">
        <v>500</v>
      </c>
      <c r="D8" s="48" t="s">
        <v>40</v>
      </c>
      <c r="E8" s="49">
        <f>C8</f>
        <v>500</v>
      </c>
      <c r="F8" s="50">
        <f>E8/'Enterprise Budget'!C5</f>
        <v>16.666666666666668</v>
      </c>
      <c r="G8" s="30"/>
    </row>
    <row r="9" spans="1:7" ht="13.8">
      <c r="A9" s="81" t="s">
        <v>26</v>
      </c>
      <c r="B9" s="82"/>
      <c r="C9" s="155">
        <v>0</v>
      </c>
      <c r="D9" s="48" t="s">
        <v>40</v>
      </c>
      <c r="E9" s="49">
        <f>C9</f>
        <v>0</v>
      </c>
      <c r="F9" s="50">
        <f>E9/'Enterprise Budget'!C5</f>
        <v>0</v>
      </c>
      <c r="G9" s="30"/>
    </row>
    <row r="10" spans="1:7" ht="13.8">
      <c r="A10" s="81" t="s">
        <v>38</v>
      </c>
      <c r="B10" s="82"/>
      <c r="C10" s="155">
        <v>250</v>
      </c>
      <c r="D10" s="48" t="s">
        <v>40</v>
      </c>
      <c r="E10" s="49">
        <f>C10</f>
        <v>250</v>
      </c>
      <c r="F10" s="50">
        <f>+E10/'Enterprise Budget'!C5</f>
        <v>8.3333333333333339</v>
      </c>
      <c r="G10" s="30"/>
    </row>
    <row r="11" spans="1:7" ht="13.8">
      <c r="A11" s="103" t="s">
        <v>114</v>
      </c>
      <c r="B11" s="82"/>
      <c r="C11" s="155">
        <v>0</v>
      </c>
      <c r="D11" s="48" t="s">
        <v>40</v>
      </c>
      <c r="E11" s="49">
        <f>+C11</f>
        <v>0</v>
      </c>
      <c r="F11" s="50">
        <f>E11/'Enterprise Budget'!C5</f>
        <v>0</v>
      </c>
      <c r="G11" s="30"/>
    </row>
    <row r="12" spans="1:7" ht="15.6">
      <c r="A12" s="84" t="s">
        <v>57</v>
      </c>
      <c r="B12" s="20"/>
      <c r="C12" s="20"/>
      <c r="D12" s="85"/>
      <c r="E12" s="28">
        <f>SUM(E3:E11)</f>
        <v>9000</v>
      </c>
      <c r="F12" s="29">
        <f>SUM(F3:F11)</f>
        <v>300</v>
      </c>
      <c r="G12" s="30"/>
    </row>
    <row r="13" spans="1:7" ht="15.6">
      <c r="A13" s="86"/>
      <c r="B13" s="87"/>
      <c r="C13" s="87"/>
      <c r="D13" s="88"/>
      <c r="E13" s="89"/>
      <c r="F13" s="90"/>
      <c r="G13" s="30"/>
    </row>
    <row r="14" spans="1:7" ht="15.75" customHeight="1" thickBot="1">
      <c r="A14" s="93" t="s">
        <v>55</v>
      </c>
      <c r="B14" s="94"/>
      <c r="C14" s="94"/>
      <c r="D14" s="94"/>
      <c r="E14" s="95">
        <f>E12/'Enterprise Budget'!G38</f>
        <v>7.9455205671124149</v>
      </c>
      <c r="F14" s="96"/>
      <c r="G14" s="30"/>
    </row>
    <row r="15" spans="1:7">
      <c r="A15" s="30"/>
      <c r="B15" s="30"/>
      <c r="C15" s="30"/>
      <c r="D15" s="30"/>
      <c r="E15" s="30"/>
      <c r="F15" s="30"/>
    </row>
  </sheetData>
  <sheetProtection password="DBAD" sheet="1" objects="1" scenarios="1"/>
  <phoneticPr fontId="2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opLeftCell="A5" workbookViewId="0">
      <selection activeCell="B20" sqref="B20"/>
    </sheetView>
  </sheetViews>
  <sheetFormatPr defaultRowHeight="13.2"/>
  <cols>
    <col min="1" max="1" width="44.88671875" bestFit="1" customWidth="1"/>
    <col min="11" max="11" width="12.44140625" customWidth="1"/>
  </cols>
  <sheetData>
    <row r="1" spans="1:12" ht="21">
      <c r="A1" s="128" t="s">
        <v>112</v>
      </c>
      <c r="B1" s="129"/>
      <c r="C1" s="129"/>
      <c r="D1" s="129"/>
      <c r="E1" s="129"/>
      <c r="F1" s="129"/>
      <c r="G1" s="129"/>
      <c r="H1" s="130"/>
      <c r="I1" s="130"/>
      <c r="J1" s="130"/>
      <c r="K1" s="131"/>
      <c r="L1" s="30"/>
    </row>
    <row r="2" spans="1:12" ht="12.75" customHeight="1">
      <c r="A2" s="132"/>
      <c r="B2" s="133"/>
      <c r="C2" s="133"/>
      <c r="D2" s="133"/>
      <c r="E2" s="133"/>
      <c r="F2" s="133"/>
      <c r="G2" s="133"/>
      <c r="H2" s="134"/>
      <c r="I2" s="134"/>
      <c r="J2" s="134"/>
      <c r="K2" s="135"/>
      <c r="L2" s="30"/>
    </row>
    <row r="3" spans="1:12">
      <c r="A3" s="136" t="s">
        <v>113</v>
      </c>
      <c r="B3" s="137"/>
      <c r="C3" s="137"/>
      <c r="D3" s="137"/>
      <c r="E3" s="137"/>
      <c r="F3" s="137"/>
      <c r="G3" s="137"/>
      <c r="H3" s="138"/>
      <c r="I3" s="138"/>
      <c r="J3" s="138"/>
      <c r="K3" s="139"/>
      <c r="L3" s="30"/>
    </row>
    <row r="4" spans="1:12" ht="33.75" customHeight="1">
      <c r="A4" s="122" t="s">
        <v>110</v>
      </c>
      <c r="B4" s="117"/>
      <c r="C4" s="66"/>
      <c r="D4" s="97"/>
      <c r="E4" s="97"/>
      <c r="F4" s="97"/>
      <c r="G4" s="97"/>
      <c r="H4" s="98"/>
      <c r="I4" s="98"/>
      <c r="J4" s="98"/>
      <c r="K4" s="91"/>
      <c r="L4" s="30"/>
    </row>
    <row r="5" spans="1:12">
      <c r="A5" s="123" t="s">
        <v>68</v>
      </c>
      <c r="B5" s="68" t="s">
        <v>124</v>
      </c>
      <c r="C5" s="67"/>
      <c r="D5" s="67"/>
      <c r="E5" s="67"/>
      <c r="F5" s="67"/>
      <c r="G5" s="67"/>
      <c r="H5" s="67"/>
      <c r="I5" s="67"/>
      <c r="J5" s="73"/>
      <c r="K5" s="91"/>
      <c r="L5" s="30"/>
    </row>
    <row r="6" spans="1:12">
      <c r="A6" s="123" t="s">
        <v>69</v>
      </c>
      <c r="B6" s="68" t="s">
        <v>91</v>
      </c>
      <c r="C6" s="67"/>
      <c r="D6" s="67"/>
      <c r="E6" s="67"/>
      <c r="F6" s="67"/>
      <c r="G6" s="67"/>
      <c r="H6" s="67"/>
      <c r="I6" s="67"/>
      <c r="J6" s="73"/>
      <c r="K6" s="91"/>
      <c r="L6" s="30"/>
    </row>
    <row r="7" spans="1:12" ht="13.8" thickBot="1">
      <c r="A7" s="124" t="s">
        <v>70</v>
      </c>
      <c r="B7" s="116" t="s">
        <v>105</v>
      </c>
      <c r="C7" s="71"/>
      <c r="D7" s="71"/>
      <c r="E7" s="71"/>
      <c r="F7" s="71"/>
      <c r="G7" s="71"/>
      <c r="H7" s="71"/>
      <c r="I7" s="71"/>
      <c r="J7" s="99"/>
      <c r="K7" s="92"/>
      <c r="L7" s="30"/>
    </row>
    <row r="8" spans="1:12" ht="28.5" customHeight="1">
      <c r="A8" s="122" t="s">
        <v>117</v>
      </c>
      <c r="B8" s="68"/>
      <c r="C8" s="67"/>
      <c r="D8" s="67"/>
      <c r="E8" s="67"/>
      <c r="F8" s="67"/>
      <c r="G8" s="67"/>
      <c r="H8" s="67"/>
      <c r="I8" s="67"/>
      <c r="J8" s="73"/>
      <c r="K8" s="91"/>
      <c r="L8" s="30"/>
    </row>
    <row r="9" spans="1:12">
      <c r="A9" s="123" t="s">
        <v>71</v>
      </c>
      <c r="B9" s="68" t="s">
        <v>106</v>
      </c>
      <c r="C9" s="67"/>
      <c r="D9" s="67"/>
      <c r="E9" s="67"/>
      <c r="F9" s="67"/>
      <c r="G9" s="67"/>
      <c r="H9" s="67"/>
      <c r="I9" s="67"/>
      <c r="J9" s="73"/>
      <c r="K9" s="91"/>
      <c r="L9" s="30"/>
    </row>
    <row r="10" spans="1:12">
      <c r="A10" s="123" t="s">
        <v>72</v>
      </c>
      <c r="B10" s="68" t="s">
        <v>107</v>
      </c>
      <c r="C10" s="67"/>
      <c r="D10" s="67"/>
      <c r="E10" s="67"/>
      <c r="F10" s="67"/>
      <c r="G10" s="67"/>
      <c r="H10" s="67"/>
      <c r="I10" s="67"/>
      <c r="J10" s="73"/>
      <c r="K10" s="91"/>
      <c r="L10" s="30"/>
    </row>
    <row r="11" spans="1:12" ht="13.8" thickBot="1">
      <c r="A11" s="124" t="s">
        <v>73</v>
      </c>
      <c r="B11" s="70" t="s">
        <v>67</v>
      </c>
      <c r="C11" s="71"/>
      <c r="D11" s="71"/>
      <c r="E11" s="71"/>
      <c r="F11" s="71"/>
      <c r="G11" s="71"/>
      <c r="H11" s="71"/>
      <c r="I11" s="71"/>
      <c r="J11" s="99"/>
      <c r="K11" s="92"/>
      <c r="L11" s="30"/>
    </row>
    <row r="12" spans="1:12" ht="30.75" customHeight="1">
      <c r="A12" s="122" t="s">
        <v>59</v>
      </c>
      <c r="B12" s="114" t="s">
        <v>92</v>
      </c>
      <c r="C12" s="67"/>
      <c r="D12" s="67"/>
      <c r="E12" s="67"/>
      <c r="F12" s="67"/>
      <c r="G12" s="66"/>
      <c r="H12" s="67"/>
      <c r="I12" s="67"/>
      <c r="J12" s="73"/>
      <c r="K12" s="91"/>
      <c r="L12" s="30"/>
    </row>
    <row r="13" spans="1:12">
      <c r="A13" s="123" t="s">
        <v>74</v>
      </c>
      <c r="B13" s="68" t="s">
        <v>108</v>
      </c>
      <c r="C13" s="67"/>
      <c r="D13" s="67"/>
      <c r="E13" s="67"/>
      <c r="F13" s="67"/>
      <c r="G13" s="67"/>
      <c r="H13" s="67"/>
      <c r="I13" s="67"/>
      <c r="J13" s="67"/>
      <c r="K13" s="91"/>
      <c r="L13" s="30"/>
    </row>
    <row r="14" spans="1:12">
      <c r="A14" s="123" t="s">
        <v>75</v>
      </c>
      <c r="B14" s="68" t="s">
        <v>96</v>
      </c>
      <c r="C14" s="67"/>
      <c r="D14" s="67"/>
      <c r="E14" s="67"/>
      <c r="F14" s="67"/>
      <c r="G14" s="67"/>
      <c r="H14" s="67"/>
      <c r="I14" s="67"/>
      <c r="J14" s="67"/>
      <c r="K14" s="91"/>
      <c r="L14" s="30"/>
    </row>
    <row r="15" spans="1:12" ht="13.8" thickBot="1">
      <c r="A15" s="124" t="s">
        <v>76</v>
      </c>
      <c r="B15" s="70" t="s">
        <v>60</v>
      </c>
      <c r="C15" s="71"/>
      <c r="D15" s="71"/>
      <c r="E15" s="71"/>
      <c r="F15" s="71"/>
      <c r="G15" s="71"/>
      <c r="H15" s="71"/>
      <c r="I15" s="71"/>
      <c r="J15" s="71"/>
      <c r="K15" s="92"/>
      <c r="L15" s="30"/>
    </row>
    <row r="16" spans="1:12" ht="28.5" customHeight="1">
      <c r="A16" s="122" t="s">
        <v>61</v>
      </c>
      <c r="B16" s="114" t="s">
        <v>102</v>
      </c>
      <c r="C16" s="67"/>
      <c r="D16" s="67"/>
      <c r="E16" s="67"/>
      <c r="F16" s="67"/>
      <c r="G16" s="67"/>
      <c r="H16" s="67"/>
      <c r="I16" s="67"/>
      <c r="J16" s="67"/>
      <c r="K16" s="91"/>
      <c r="L16" s="30"/>
    </row>
    <row r="17" spans="1:12">
      <c r="A17" s="123" t="s">
        <v>77</v>
      </c>
      <c r="B17" s="68" t="s">
        <v>131</v>
      </c>
      <c r="C17" s="67"/>
      <c r="D17" s="67"/>
      <c r="E17" s="67"/>
      <c r="F17" s="67"/>
      <c r="G17" s="67"/>
      <c r="H17" s="67"/>
      <c r="I17" s="67"/>
      <c r="J17" s="73"/>
      <c r="K17" s="91"/>
      <c r="L17" s="30"/>
    </row>
    <row r="18" spans="1:12">
      <c r="A18" s="123" t="s">
        <v>78</v>
      </c>
      <c r="B18" s="68" t="s">
        <v>129</v>
      </c>
      <c r="C18" s="67"/>
      <c r="D18" s="67"/>
      <c r="E18" s="67"/>
      <c r="F18" s="67"/>
      <c r="G18" s="67"/>
      <c r="H18" s="67"/>
      <c r="I18" s="67"/>
      <c r="J18" s="73"/>
      <c r="K18" s="91"/>
      <c r="L18" s="30"/>
    </row>
    <row r="19" spans="1:12">
      <c r="A19" s="123" t="s">
        <v>79</v>
      </c>
      <c r="B19" s="68" t="s">
        <v>111</v>
      </c>
      <c r="C19" s="67"/>
      <c r="D19" s="67"/>
      <c r="E19" s="67"/>
      <c r="F19" s="67"/>
      <c r="G19" s="67"/>
      <c r="H19" s="67"/>
      <c r="I19" s="67"/>
      <c r="J19" s="73"/>
      <c r="K19" s="91"/>
      <c r="L19" s="30"/>
    </row>
    <row r="20" spans="1:12">
      <c r="A20" s="123" t="s">
        <v>80</v>
      </c>
      <c r="B20" s="68" t="s">
        <v>141</v>
      </c>
      <c r="C20" s="67"/>
      <c r="D20" s="67"/>
      <c r="E20" s="67"/>
      <c r="F20" s="67"/>
      <c r="G20" s="67"/>
      <c r="H20" s="67"/>
      <c r="I20" s="67"/>
      <c r="J20" s="73"/>
      <c r="K20" s="91"/>
      <c r="L20" s="30"/>
    </row>
    <row r="21" spans="1:12">
      <c r="A21" s="123" t="s">
        <v>81</v>
      </c>
      <c r="B21" s="68" t="s">
        <v>130</v>
      </c>
      <c r="C21" s="67"/>
      <c r="D21" s="67"/>
      <c r="E21" s="67"/>
      <c r="F21" s="67"/>
      <c r="G21" s="67"/>
      <c r="H21" s="67"/>
      <c r="I21" s="67"/>
      <c r="J21" s="73"/>
      <c r="K21" s="91"/>
      <c r="L21" s="30"/>
    </row>
    <row r="22" spans="1:12">
      <c r="A22" s="123" t="s">
        <v>137</v>
      </c>
      <c r="B22" s="68" t="s">
        <v>132</v>
      </c>
      <c r="C22" s="67"/>
      <c r="D22" s="67"/>
      <c r="E22" s="67"/>
      <c r="F22" s="67"/>
      <c r="G22" s="67"/>
      <c r="H22" s="67"/>
      <c r="I22" s="67"/>
      <c r="J22" s="73"/>
      <c r="K22" s="91"/>
      <c r="L22" s="30"/>
    </row>
    <row r="23" spans="1:12">
      <c r="A23" s="123" t="s">
        <v>82</v>
      </c>
      <c r="B23" s="68" t="s">
        <v>133</v>
      </c>
      <c r="C23" s="67"/>
      <c r="D23" s="67"/>
      <c r="E23" s="67"/>
      <c r="F23" s="67"/>
      <c r="G23" s="67"/>
      <c r="H23" s="67"/>
      <c r="I23" s="67"/>
      <c r="J23" s="73"/>
      <c r="K23" s="91"/>
      <c r="L23" s="30"/>
    </row>
    <row r="24" spans="1:12">
      <c r="A24" s="123" t="s">
        <v>138</v>
      </c>
      <c r="B24" s="68" t="s">
        <v>134</v>
      </c>
      <c r="C24" s="67"/>
      <c r="D24" s="67"/>
      <c r="E24" s="67"/>
      <c r="F24" s="67"/>
      <c r="G24" s="67"/>
      <c r="H24" s="67"/>
      <c r="I24" s="67"/>
      <c r="J24" s="73"/>
      <c r="K24" s="91"/>
      <c r="L24" s="30"/>
    </row>
    <row r="25" spans="1:12">
      <c r="A25" s="123" t="s">
        <v>83</v>
      </c>
      <c r="B25" s="68" t="s">
        <v>65</v>
      </c>
      <c r="C25" s="67"/>
      <c r="D25" s="67"/>
      <c r="E25" s="67"/>
      <c r="F25" s="67"/>
      <c r="G25" s="67"/>
      <c r="H25" s="67"/>
      <c r="I25" s="67"/>
      <c r="J25" s="73"/>
      <c r="K25" s="91"/>
      <c r="L25" s="30"/>
    </row>
    <row r="26" spans="1:12">
      <c r="A26" s="123" t="s">
        <v>84</v>
      </c>
      <c r="B26" s="68" t="s">
        <v>135</v>
      </c>
      <c r="C26" s="67"/>
      <c r="D26" s="67"/>
      <c r="E26" s="67"/>
      <c r="F26" s="67"/>
      <c r="G26" s="67"/>
      <c r="H26" s="67"/>
      <c r="I26" s="67"/>
      <c r="J26" s="73"/>
      <c r="K26" s="91"/>
      <c r="L26" s="30"/>
    </row>
    <row r="27" spans="1:12">
      <c r="A27" s="123" t="s">
        <v>85</v>
      </c>
      <c r="B27" s="68" t="s">
        <v>94</v>
      </c>
      <c r="C27" s="67"/>
      <c r="D27" s="67"/>
      <c r="E27" s="67"/>
      <c r="F27" s="67"/>
      <c r="G27" s="67"/>
      <c r="H27" s="67"/>
      <c r="I27" s="67"/>
      <c r="J27" s="73"/>
      <c r="K27" s="91"/>
      <c r="L27" s="30"/>
    </row>
    <row r="28" spans="1:12">
      <c r="A28" s="123" t="s">
        <v>86</v>
      </c>
      <c r="B28" s="68" t="s">
        <v>139</v>
      </c>
      <c r="C28" s="67"/>
      <c r="D28" s="67"/>
      <c r="E28" s="67"/>
      <c r="F28" s="67"/>
      <c r="G28" s="67"/>
      <c r="H28" s="67"/>
      <c r="I28" s="67"/>
      <c r="J28" s="73"/>
      <c r="K28" s="91"/>
      <c r="L28" s="30"/>
    </row>
    <row r="29" spans="1:12">
      <c r="A29" s="123" t="s">
        <v>87</v>
      </c>
      <c r="B29" s="68" t="s">
        <v>140</v>
      </c>
      <c r="C29" s="67"/>
      <c r="D29" s="67"/>
      <c r="E29" s="67"/>
      <c r="F29" s="67"/>
      <c r="G29" s="67"/>
      <c r="H29" s="67"/>
      <c r="I29" s="67"/>
      <c r="J29" s="73"/>
      <c r="K29" s="91"/>
      <c r="L29" s="30"/>
    </row>
    <row r="30" spans="1:12">
      <c r="A30" s="123" t="s">
        <v>88</v>
      </c>
      <c r="B30" s="68" t="s">
        <v>136</v>
      </c>
      <c r="C30" s="67"/>
      <c r="D30" s="67"/>
      <c r="E30" s="67"/>
      <c r="F30" s="67"/>
      <c r="G30" s="67"/>
      <c r="H30" s="67"/>
      <c r="I30" s="67"/>
      <c r="J30" s="73"/>
      <c r="K30" s="91"/>
      <c r="L30" s="30"/>
    </row>
    <row r="31" spans="1:12">
      <c r="A31" s="123" t="s">
        <v>89</v>
      </c>
      <c r="B31" s="68" t="s">
        <v>93</v>
      </c>
      <c r="C31" s="67"/>
      <c r="D31" s="67"/>
      <c r="E31" s="67"/>
      <c r="F31" s="67"/>
      <c r="G31" s="67"/>
      <c r="H31" s="67"/>
      <c r="I31" s="67"/>
      <c r="J31" s="73"/>
      <c r="K31" s="91"/>
      <c r="L31" s="30"/>
    </row>
    <row r="32" spans="1:12" ht="13.8" thickBot="1">
      <c r="A32" s="124" t="s">
        <v>90</v>
      </c>
      <c r="B32" s="70" t="s">
        <v>95</v>
      </c>
      <c r="C32" s="71"/>
      <c r="D32" s="71"/>
      <c r="E32" s="71"/>
      <c r="F32" s="71"/>
      <c r="G32" s="71"/>
      <c r="H32" s="71"/>
      <c r="I32" s="71"/>
      <c r="J32" s="99"/>
      <c r="K32" s="92"/>
      <c r="L32" s="30"/>
    </row>
    <row r="33" spans="1:12" ht="29.25" customHeight="1">
      <c r="A33" s="125" t="s">
        <v>101</v>
      </c>
      <c r="B33" s="115" t="s">
        <v>97</v>
      </c>
      <c r="C33" s="100"/>
      <c r="D33" s="100"/>
      <c r="E33" s="100"/>
      <c r="F33" s="100"/>
      <c r="G33" s="100"/>
      <c r="H33" s="100"/>
      <c r="I33" s="100"/>
      <c r="J33" s="101"/>
      <c r="K33" s="102"/>
      <c r="L33" s="30"/>
    </row>
    <row r="34" spans="1:12" ht="24" customHeight="1">
      <c r="A34" s="126" t="s">
        <v>62</v>
      </c>
      <c r="B34" s="68" t="s">
        <v>103</v>
      </c>
      <c r="C34" s="67"/>
      <c r="D34" s="67"/>
      <c r="E34" s="67"/>
      <c r="F34" s="67"/>
      <c r="G34" s="67"/>
      <c r="H34" s="67"/>
      <c r="I34" s="67"/>
      <c r="J34" s="69"/>
      <c r="K34" s="91"/>
      <c r="L34" s="30"/>
    </row>
    <row r="35" spans="1:12" ht="23.25" customHeight="1">
      <c r="A35" s="126" t="s">
        <v>64</v>
      </c>
      <c r="B35" s="68" t="s">
        <v>128</v>
      </c>
      <c r="C35" s="67"/>
      <c r="D35" s="67"/>
      <c r="E35" s="67"/>
      <c r="F35" s="67"/>
      <c r="G35" s="67"/>
      <c r="H35" s="67"/>
      <c r="I35" s="67"/>
      <c r="J35" s="69"/>
      <c r="K35" s="91"/>
      <c r="L35" s="30"/>
    </row>
    <row r="36" spans="1:12" ht="30" customHeight="1" thickBot="1">
      <c r="A36" s="127" t="s">
        <v>63</v>
      </c>
      <c r="B36" s="118" t="s">
        <v>104</v>
      </c>
      <c r="C36" s="119"/>
      <c r="D36" s="119"/>
      <c r="E36" s="119"/>
      <c r="F36" s="119"/>
      <c r="G36" s="119"/>
      <c r="H36" s="119"/>
      <c r="I36" s="119"/>
      <c r="J36" s="120"/>
      <c r="K36" s="121"/>
      <c r="L36" s="30"/>
    </row>
    <row r="37" spans="1:1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phoneticPr fontId="2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Enterprise Budget</vt:lpstr>
      <vt:lpstr>Capital Costs</vt:lpstr>
      <vt:lpstr>Budget Explanation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2004-11-29T19:42:57Z</cp:lastPrinted>
  <dcterms:created xsi:type="dcterms:W3CDTF">2002-08-29T16:43:40Z</dcterms:created>
  <dcterms:modified xsi:type="dcterms:W3CDTF">2013-06-17T02:27:30Z</dcterms:modified>
</cp:coreProperties>
</file>