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Enterprise Budget" sheetId="1" r:id="rId1"/>
    <sheet name="Capital costs" sheetId="2" r:id="rId2"/>
    <sheet name="Budget explanation" sheetId="3" r:id="rId3"/>
  </sheets>
  <definedNames/>
  <calcPr fullCalcOnLoad="1"/>
</workbook>
</file>

<file path=xl/sharedStrings.xml><?xml version="1.0" encoding="utf-8"?>
<sst xmlns="http://schemas.openxmlformats.org/spreadsheetml/2006/main" count="210" uniqueCount="165">
  <si>
    <t>by Susan Schoenian</t>
  </si>
  <si>
    <t>Annual Lambing</t>
  </si>
  <si>
    <t>You can only edit values highlighted in yellow.</t>
  </si>
  <si>
    <t>FLOCK COMPOSITION</t>
  </si>
  <si>
    <t>PRODUCTION PARAMETERS</t>
  </si>
  <si>
    <t>Percent lamb crop raised</t>
  </si>
  <si>
    <t>Ewe replacement rate</t>
  </si>
  <si>
    <t>Adult death loss</t>
  </si>
  <si>
    <t>Ram replacement rate</t>
  </si>
  <si>
    <t>INCOME CALCULATION:</t>
  </si>
  <si>
    <t>No. Head</t>
  </si>
  <si>
    <t>lbs./hd</t>
  </si>
  <si>
    <t>Net Price</t>
  </si>
  <si>
    <t>Unit</t>
  </si>
  <si>
    <t>Total</t>
  </si>
  <si>
    <t>Per Ewe</t>
  </si>
  <si>
    <t>head</t>
  </si>
  <si>
    <t>Additional income</t>
  </si>
  <si>
    <t>TOTAL INCOME</t>
  </si>
  <si>
    <t>OPERATING COSTS:</t>
  </si>
  <si>
    <t>Amt/hd</t>
  </si>
  <si>
    <t>Cost</t>
  </si>
  <si>
    <t>Feed costs</t>
  </si>
  <si>
    <t xml:space="preserve">    Hay</t>
  </si>
  <si>
    <t>ton</t>
  </si>
  <si>
    <t xml:space="preserve">    Grain</t>
  </si>
  <si>
    <t xml:space="preserve">    Salt and Minerals</t>
  </si>
  <si>
    <t xml:space="preserve">    Supplemental feed for lambs</t>
  </si>
  <si>
    <t xml:space="preserve">    Pasture maintenance</t>
  </si>
  <si>
    <t>acre</t>
  </si>
  <si>
    <t>Health program</t>
  </si>
  <si>
    <t>doses</t>
  </si>
  <si>
    <t xml:space="preserve">    Deworming (adults)</t>
  </si>
  <si>
    <t xml:space="preserve">    Deworming (lambs)</t>
  </si>
  <si>
    <t xml:space="preserve">    CD-T booster  (adults)</t>
  </si>
  <si>
    <t xml:space="preserve">    CD-T vaccinations (lambs)</t>
  </si>
  <si>
    <t xml:space="preserve">    Other vet costs</t>
  </si>
  <si>
    <t>Registration fees</t>
  </si>
  <si>
    <t>Codon testing for scrapie</t>
  </si>
  <si>
    <t>Ram replacement</t>
  </si>
  <si>
    <t>Bedding</t>
  </si>
  <si>
    <t>Marketing and Hauling</t>
  </si>
  <si>
    <t>Supplies</t>
  </si>
  <si>
    <t>Clean barn</t>
  </si>
  <si>
    <t>Additional Cost</t>
  </si>
  <si>
    <t>Interest on operating money</t>
  </si>
  <si>
    <t>TOTAL OPERATING COSTS</t>
  </si>
  <si>
    <t>RETURN TO LAND, LABOR AND CAPITAL</t>
  </si>
  <si>
    <t>&lt;-- Profitability</t>
  </si>
  <si>
    <t>Number</t>
  </si>
  <si>
    <t>total</t>
  </si>
  <si>
    <t># YEARS TO PAY OFF INVESTMENT</t>
  </si>
  <si>
    <t>This is a sample sheep budget, based on certain production assumptions.  You should replace the values highlighted in yellow with your own figures.</t>
  </si>
  <si>
    <t xml:space="preserve"> Number of Ewes</t>
  </si>
  <si>
    <t>Number of ewes in breeding herd.  Only include ewes of breeding age.  Raise own replacements.</t>
  </si>
  <si>
    <t xml:space="preserve"> Number of Rams</t>
  </si>
  <si>
    <t>Number of rams maintained for breeding.  One mature ram per 30 ewes is recommended.</t>
  </si>
  <si>
    <t xml:space="preserve"> Percent Adult Death Loss</t>
  </si>
  <si>
    <t>Percent adult sheep that die.  5 percent is typical.</t>
  </si>
  <si>
    <t xml:space="preserve"> Percent Lamb Crop Raised</t>
  </si>
  <si>
    <t>Percent lamb crop raised to market age.  Percentage varies.  Goal should be 2 lambs per ewe.</t>
  </si>
  <si>
    <t xml:space="preserve"> Ewe Replacement Rate</t>
  </si>
  <si>
    <t>Percentage of flock replaced each year.  An average replacement rate is 15 to 20 percent of the flock.</t>
  </si>
  <si>
    <t xml:space="preserve"> Ram Replacement Rate</t>
  </si>
  <si>
    <t>Percentage of rams replaced each year.  A replacement rate of 33% means a ram is used for three years.</t>
  </si>
  <si>
    <t>INCOME CALCULATION</t>
  </si>
  <si>
    <t>Average Income (total and per ewe) in a year of production.</t>
  </si>
  <si>
    <t xml:space="preserve"> Market Lambs</t>
  </si>
  <si>
    <t>(No. of Ewes x Lambing Rate) - (No. of Ewes x Replacement Rate).  Price varies by demand, weight, sex, and condition.</t>
  </si>
  <si>
    <t xml:space="preserve"> Cull Ewes</t>
  </si>
  <si>
    <t xml:space="preserve">(No. of Ewes x Replacement Rate) - (No. of Ewes x Adult Death Loss).  </t>
  </si>
  <si>
    <t xml:space="preserve"> Cull Rams</t>
  </si>
  <si>
    <t>No. of Rams x Ram Replacement Rate</t>
  </si>
  <si>
    <t xml:space="preserve"> Shorn Wool</t>
  </si>
  <si>
    <t xml:space="preserve"> Wool LDP</t>
  </si>
  <si>
    <t>Loan Deficiency Payment (LDP) is difference between support price and average price paid for wool (regional).</t>
  </si>
  <si>
    <t xml:space="preserve"> Unshorn Lamb Payment</t>
  </si>
  <si>
    <t>LDP's for unshorn pelts are based on a standard weight of 6.865 lbs. ungraded wool per pelt</t>
  </si>
  <si>
    <t>OPERATING COSTS</t>
  </si>
  <si>
    <t>Out-of-pocket or cash costs. Does not included fixed costs, such as fence repair, taxes, and depreciation.</t>
  </si>
  <si>
    <t xml:space="preserve"> Hay</t>
  </si>
  <si>
    <t>Varies by farm.  0.3 tons per head = 120 day winter feeding period x 5 lbs./head/day</t>
  </si>
  <si>
    <t xml:space="preserve"> Grain</t>
  </si>
  <si>
    <t xml:space="preserve"> Salt and Minerals</t>
  </si>
  <si>
    <t>Estimate 1 lb. per sheep per month.</t>
  </si>
  <si>
    <t xml:space="preserve">Pounds grain fed (per lamb) x Feed cost (per lb.).  </t>
  </si>
  <si>
    <t xml:space="preserve"> Pasture Maintenance</t>
  </si>
  <si>
    <t xml:space="preserve"> Deworming: adults</t>
  </si>
  <si>
    <t xml:space="preserve"> Vaccinations: adults</t>
  </si>
  <si>
    <t>Ewes should be vaccinated for CD-T prior to kidding.</t>
  </si>
  <si>
    <t>Lambs should receive two doses of CD-T at ~6 and 10 weeks of age.</t>
  </si>
  <si>
    <t xml:space="preserve"> Other Vet Costs</t>
  </si>
  <si>
    <t xml:space="preserve"> Shearing</t>
  </si>
  <si>
    <t>Shearing costs vary by location, shearer, and flock size.</t>
  </si>
  <si>
    <t>Purchase price of new ram, based on years of use.  33% replacement rate means new ram needed every 3 years.</t>
  </si>
  <si>
    <t xml:space="preserve"> Bedding</t>
  </si>
  <si>
    <t xml:space="preserve">Varies by length of confinement and type of bedding.  </t>
  </si>
  <si>
    <t xml:space="preserve"> Marketing and Hauling</t>
  </si>
  <si>
    <t xml:space="preserve"> Supplies</t>
  </si>
  <si>
    <t>Include figure to cover cost of ear tags and other supplies that are used up.</t>
  </si>
  <si>
    <t xml:space="preserve"> Additional Costs</t>
  </si>
  <si>
    <t>Include additional costs here:  advertising, nutrient management, hired labor, etc.</t>
  </si>
  <si>
    <t xml:space="preserve"> Interest on operating capital</t>
  </si>
  <si>
    <t>Total operating costs x interest rate x 6 months.  Cost  of using money.</t>
  </si>
  <si>
    <t>RETURN TO LAND, LABOR, AND CAPITAL</t>
  </si>
  <si>
    <t>Total Income - Operating Expenses.  Return on labor and investment.</t>
  </si>
  <si>
    <t>Cull ewes</t>
  </si>
  <si>
    <t>Cull rams</t>
  </si>
  <si>
    <t xml:space="preserve"> Ram lambs sold for breeding</t>
  </si>
  <si>
    <t xml:space="preserve"> Ewe lambs sold for breeding</t>
  </si>
  <si>
    <t>Enter the number of ewe lambs that will be sold by the head.</t>
  </si>
  <si>
    <t>Enter the number of ram lambs (or wethers) that will be sold by the head.</t>
  </si>
  <si>
    <t xml:space="preserve"> Ram Replacement</t>
  </si>
  <si>
    <t xml:space="preserve"> Supplemental Feed for lambs</t>
  </si>
  <si>
    <t xml:space="preserve"> Deworming: lambs</t>
  </si>
  <si>
    <t>Shorn wool</t>
  </si>
  <si>
    <t>Wool LDP</t>
  </si>
  <si>
    <t>Unshorn lamb payment</t>
  </si>
  <si>
    <t xml:space="preserve"> Vaccinations: lambs</t>
  </si>
  <si>
    <t>Ram lambs</t>
  </si>
  <si>
    <t>Ewe lambs</t>
  </si>
  <si>
    <t>Market lambs:  rams and wethers</t>
  </si>
  <si>
    <t>Market lambs:  ewes</t>
  </si>
  <si>
    <t xml:space="preserve">      You can only edit values highlighted in yellow.</t>
  </si>
  <si>
    <t>Number of breeding ewes</t>
  </si>
  <si>
    <t>Number of breeding rams</t>
  </si>
  <si>
    <t xml:space="preserve">   This is an enterprise budget for sheep producers who hope to make</t>
  </si>
  <si>
    <t xml:space="preserve">    For the password to unlock the protected cells in the spreadsheet, </t>
  </si>
  <si>
    <t xml:space="preserve">    contact Susan Schoenian at sschoen@umd.edu.</t>
  </si>
  <si>
    <t xml:space="preserve">   </t>
  </si>
  <si>
    <t xml:space="preserve">   But even when this is the goal, the majority of ram lambs and some  </t>
  </si>
  <si>
    <t xml:space="preserve">   of the ewe lambs will still need to be sold for meat prices.</t>
  </si>
  <si>
    <t>seedstock</t>
  </si>
  <si>
    <t xml:space="preserve">   Ewes</t>
  </si>
  <si>
    <t xml:space="preserve">   Rams</t>
  </si>
  <si>
    <t xml:space="preserve">   Fencing</t>
  </si>
  <si>
    <t xml:space="preserve">   Corral/Working pens</t>
  </si>
  <si>
    <t xml:space="preserve">   Pasture est./improvement</t>
  </si>
  <si>
    <t xml:space="preserve">   Watering system</t>
  </si>
  <si>
    <t xml:space="preserve">   Housing cost</t>
  </si>
  <si>
    <t xml:space="preserve">   Supplies and equipment</t>
  </si>
  <si>
    <t xml:space="preserve">   Other</t>
  </si>
  <si>
    <t xml:space="preserve">   TOTAL START-UP COSTS</t>
  </si>
  <si>
    <t>SHEEP SEEDSTOCK BUDGET EXPLANATION</t>
  </si>
  <si>
    <t>Varies by farm.  165 lbs. =  60 day lacation (2.5 lbs/head/day) + last 30 days of gestation (0.5 lbs. /head/day)</t>
  </si>
  <si>
    <t>pound</t>
  </si>
  <si>
    <t>No. of doses varies by farm, year, and animal.  Regular deworming of all lambs is not recommended.</t>
  </si>
  <si>
    <t>No. of doses varies by farm, year, and animal.  Regular deworming of all sheep is not recommended.</t>
  </si>
  <si>
    <t xml:space="preserve">   breeding stock sales a significant portion of their sheep income.</t>
  </si>
  <si>
    <t xml:space="preserve">Instead of calculating fixed costs, as is customary in most enteprise budgets, this table allows you </t>
  </si>
  <si>
    <t>to determine how many years it will take to pay off your investment in your sheep enterprise.</t>
  </si>
  <si>
    <t>CAPITAL COSTS</t>
  </si>
  <si>
    <t>2016 SHEEP SEEDSTOCK BUDGET</t>
  </si>
  <si>
    <t>Shearing</t>
  </si>
  <si>
    <t xml:space="preserve">Advertising </t>
  </si>
  <si>
    <t>Livestock guardians</t>
  </si>
  <si>
    <t>Total cost</t>
  </si>
  <si>
    <t>per head</t>
  </si>
  <si>
    <t>National average fleece weight is 7.3 lbs. per ewe.</t>
  </si>
  <si>
    <t>Other parasite control</t>
  </si>
  <si>
    <t>Could be alternative dewormer or coccida treatment.</t>
  </si>
  <si>
    <t>Include figure to cover cost of needles, syringes, antibiotics, veterinary services, etc.  Estimate $5 per ewe.</t>
  </si>
  <si>
    <t>Varies by location and type of market.  No cost for on-farm sales. Can be as high as $10 per head at some salebarns.</t>
  </si>
  <si>
    <t>Varies by plant species, yield goals, and management.  Estimate $50 per year.</t>
  </si>
  <si>
    <t xml:space="preserve">    Other deworming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</si>
</sst>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.000_);\(&quot;$&quot;#,##0.000\)"/>
    <numFmt numFmtId="167" formatCode="0.000"/>
    <numFmt numFmtId="168" formatCode="&quot;$&quot;#,##0.0_);\(&quot;$&quot;#,##0.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4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u val="single"/>
      <sz val="12"/>
      <name val="Trebuchet MS"/>
      <family val="2"/>
    </font>
    <font>
      <u val="single"/>
      <sz val="14"/>
      <name val="Trebuchet MS"/>
      <family val="2"/>
    </font>
    <font>
      <sz val="10"/>
      <name val="Trebuchet MS"/>
      <family val="2"/>
    </font>
    <font>
      <b/>
      <sz val="18"/>
      <name val="Trebuchet MS"/>
      <family val="2"/>
    </font>
    <font>
      <b/>
      <sz val="12"/>
      <color indexed="9"/>
      <name val="Trebuchet MS"/>
      <family val="2"/>
    </font>
    <font>
      <sz val="11"/>
      <name val="Trebuchet MS"/>
      <family val="2"/>
    </font>
    <font>
      <b/>
      <sz val="11"/>
      <color indexed="9"/>
      <name val="Trebuchet MS"/>
      <family val="2"/>
    </font>
    <font>
      <b/>
      <sz val="11"/>
      <name val="Trebuchet MS"/>
      <family val="2"/>
    </font>
    <font>
      <u val="single"/>
      <sz val="10"/>
      <name val="Trebuchet MS"/>
      <family val="2"/>
    </font>
    <font>
      <b/>
      <u val="single"/>
      <sz val="12"/>
      <name val="Trebuchet MS"/>
      <family val="2"/>
    </font>
    <font>
      <b/>
      <u val="single"/>
      <sz val="14"/>
      <name val="Trebuchet MS"/>
      <family val="2"/>
    </font>
    <font>
      <b/>
      <sz val="16"/>
      <name val="Trebuchet MS"/>
      <family val="2"/>
    </font>
    <font>
      <i/>
      <u val="single"/>
      <sz val="10"/>
      <name val="Trebuchet MS"/>
      <family val="2"/>
    </font>
    <font>
      <i/>
      <sz val="10"/>
      <name val="Trebuchet MS"/>
      <family val="2"/>
    </font>
    <font>
      <b/>
      <i/>
      <sz val="10"/>
      <name val="Trebuchet MS"/>
      <family val="2"/>
    </font>
    <font>
      <b/>
      <sz val="9"/>
      <name val="Trebuchet MS"/>
      <family val="2"/>
    </font>
    <font>
      <b/>
      <i/>
      <sz val="9"/>
      <name val="Trebuchet MS"/>
      <family val="2"/>
    </font>
    <font>
      <i/>
      <sz val="9"/>
      <name val="Trebuchet MS"/>
      <family val="2"/>
    </font>
    <font>
      <sz val="9"/>
      <name val="Trebuchet MS"/>
      <family val="2"/>
    </font>
    <font>
      <sz val="10"/>
      <color indexed="9"/>
      <name val="Trebuchet MS"/>
      <family val="2"/>
    </font>
    <font>
      <b/>
      <i/>
      <u val="single"/>
      <sz val="12"/>
      <name val="Trebuchet MS"/>
      <family val="2"/>
    </font>
    <font>
      <b/>
      <sz val="14"/>
      <color indexed="9"/>
      <name val="Trebuchet MS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20"/>
      <name val="Trebuchet M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22"/>
      </patternFill>
    </fill>
    <fill>
      <patternFill patternType="gray0625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9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gray125">
        <fgColor theme="0" tint="-0.149959996342659"/>
        <bgColor indexed="9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>
        <color indexed="63"/>
      </top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53" applyFont="1" applyFill="1" applyBorder="1" applyAlignment="1" applyProtection="1">
      <alignment/>
      <protection/>
    </xf>
    <xf numFmtId="0" fontId="9" fillId="33" borderId="12" xfId="53" applyFont="1" applyFill="1" applyBorder="1" applyAlignment="1" applyProtection="1">
      <alignment/>
      <protection/>
    </xf>
    <xf numFmtId="0" fontId="12" fillId="34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1" fontId="13" fillId="35" borderId="16" xfId="0" applyNumberFormat="1" applyFont="1" applyFill="1" applyBorder="1" applyAlignment="1" applyProtection="1">
      <alignment horizontal="center"/>
      <protection locked="0"/>
    </xf>
    <xf numFmtId="9" fontId="13" fillId="35" borderId="17" xfId="0" applyNumberFormat="1" applyFont="1" applyFill="1" applyBorder="1" applyAlignment="1" applyProtection="1">
      <alignment horizontal="center"/>
      <protection locked="0"/>
    </xf>
    <xf numFmtId="0" fontId="13" fillId="35" borderId="16" xfId="0" applyFont="1" applyFill="1" applyBorder="1" applyAlignment="1" applyProtection="1">
      <alignment horizontal="center"/>
      <protection locked="0"/>
    </xf>
    <xf numFmtId="164" fontId="13" fillId="35" borderId="16" xfId="0" applyNumberFormat="1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4" fillId="34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6" borderId="16" xfId="0" applyFont="1" applyFill="1" applyBorder="1" applyAlignment="1" applyProtection="1">
      <alignment horizontal="center"/>
      <protection/>
    </xf>
    <xf numFmtId="7" fontId="13" fillId="35" borderId="16" xfId="0" applyNumberFormat="1" applyFont="1" applyFill="1" applyBorder="1" applyAlignment="1" applyProtection="1">
      <alignment horizontal="center"/>
      <protection locked="0"/>
    </xf>
    <xf numFmtId="0" fontId="13" fillId="33" borderId="16" xfId="0" applyFont="1" applyFill="1" applyBorder="1" applyAlignment="1">
      <alignment horizontal="center"/>
    </xf>
    <xf numFmtId="5" fontId="13" fillId="33" borderId="16" xfId="0" applyNumberFormat="1" applyFont="1" applyFill="1" applyBorder="1" applyAlignment="1">
      <alignment/>
    </xf>
    <xf numFmtId="7" fontId="13" fillId="33" borderId="17" xfId="0" applyNumberFormat="1" applyFont="1" applyFill="1" applyBorder="1" applyAlignment="1">
      <alignment/>
    </xf>
    <xf numFmtId="165" fontId="13" fillId="33" borderId="1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3" fillId="33" borderId="16" xfId="0" applyNumberFormat="1" applyFont="1" applyFill="1" applyBorder="1" applyAlignment="1">
      <alignment horizontal="center"/>
    </xf>
    <xf numFmtId="5" fontId="13" fillId="0" borderId="16" xfId="44" applyNumberFormat="1" applyFont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165" fontId="13" fillId="35" borderId="16" xfId="0" applyNumberFormat="1" applyFont="1" applyFill="1" applyBorder="1" applyAlignment="1" applyProtection="1">
      <alignment horizontal="center"/>
      <protection locked="0"/>
    </xf>
    <xf numFmtId="1" fontId="13" fillId="37" borderId="21" xfId="0" applyNumberFormat="1" applyFont="1" applyFill="1" applyBorder="1" applyAlignment="1">
      <alignment horizontal="center"/>
    </xf>
    <xf numFmtId="165" fontId="13" fillId="37" borderId="15" xfId="0" applyNumberFormat="1" applyFont="1" applyFill="1" applyBorder="1" applyAlignment="1">
      <alignment horizontal="center"/>
    </xf>
    <xf numFmtId="7" fontId="13" fillId="37" borderId="15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/>
    </xf>
    <xf numFmtId="7" fontId="15" fillId="33" borderId="20" xfId="0" applyNumberFormat="1" applyFont="1" applyFill="1" applyBorder="1" applyAlignment="1">
      <alignment/>
    </xf>
    <xf numFmtId="44" fontId="13" fillId="33" borderId="16" xfId="44" applyFont="1" applyFill="1" applyBorder="1" applyAlignment="1" applyProtection="1">
      <alignment horizontal="center"/>
      <protection/>
    </xf>
    <xf numFmtId="44" fontId="13" fillId="35" borderId="0" xfId="44" applyFont="1" applyFill="1" applyBorder="1" applyAlignment="1" applyProtection="1">
      <alignment horizontal="right"/>
      <protection locked="0"/>
    </xf>
    <xf numFmtId="7" fontId="13" fillId="33" borderId="16" xfId="0" applyNumberFormat="1" applyFont="1" applyFill="1" applyBorder="1" applyAlignment="1" applyProtection="1">
      <alignment horizontal="center"/>
      <protection/>
    </xf>
    <xf numFmtId="166" fontId="13" fillId="35" borderId="16" xfId="0" applyNumberFormat="1" applyFont="1" applyFill="1" applyBorder="1" applyAlignment="1" applyProtection="1">
      <alignment horizontal="right"/>
      <protection locked="0"/>
    </xf>
    <xf numFmtId="7" fontId="13" fillId="35" borderId="16" xfId="0" applyNumberFormat="1" applyFont="1" applyFill="1" applyBorder="1" applyAlignment="1" applyProtection="1">
      <alignment horizontal="right"/>
      <protection locked="0"/>
    </xf>
    <xf numFmtId="1" fontId="13" fillId="35" borderId="21" xfId="0" applyNumberFormat="1" applyFont="1" applyFill="1" applyBorder="1" applyAlignment="1" applyProtection="1">
      <alignment horizontal="center"/>
      <protection locked="0"/>
    </xf>
    <xf numFmtId="165" fontId="13" fillId="35" borderId="21" xfId="0" applyNumberFormat="1" applyFont="1" applyFill="1" applyBorder="1" applyAlignment="1" applyProtection="1">
      <alignment horizontal="center"/>
      <protection locked="0"/>
    </xf>
    <xf numFmtId="0" fontId="13" fillId="33" borderId="15" xfId="0" applyFont="1" applyFill="1" applyBorder="1" applyAlignment="1">
      <alignment horizontal="center"/>
    </xf>
    <xf numFmtId="7" fontId="13" fillId="33" borderId="22" xfId="0" applyNumberFormat="1" applyFont="1" applyFill="1" applyBorder="1" applyAlignment="1">
      <alignment horizontal="center"/>
    </xf>
    <xf numFmtId="7" fontId="13" fillId="35" borderId="22" xfId="0" applyNumberFormat="1" applyFont="1" applyFill="1" applyBorder="1" applyAlignment="1" applyProtection="1">
      <alignment horizontal="right"/>
      <protection locked="0"/>
    </xf>
    <xf numFmtId="0" fontId="13" fillId="35" borderId="15" xfId="0" applyFont="1" applyFill="1" applyBorder="1" applyAlignment="1" applyProtection="1">
      <alignment/>
      <protection locked="0"/>
    </xf>
    <xf numFmtId="7" fontId="13" fillId="35" borderId="23" xfId="0" applyNumberFormat="1" applyFont="1" applyFill="1" applyBorder="1" applyAlignment="1" applyProtection="1">
      <alignment horizontal="right"/>
      <protection locked="0"/>
    </xf>
    <xf numFmtId="164" fontId="13" fillId="35" borderId="21" xfId="0" applyNumberFormat="1" applyFont="1" applyFill="1" applyBorder="1" applyAlignment="1" applyProtection="1">
      <alignment horizontal="center"/>
      <protection locked="0"/>
    </xf>
    <xf numFmtId="0" fontId="13" fillId="0" borderId="21" xfId="0" applyFont="1" applyBorder="1" applyAlignment="1">
      <alignment/>
    </xf>
    <xf numFmtId="0" fontId="13" fillId="33" borderId="22" xfId="0" applyFont="1" applyFill="1" applyBorder="1" applyAlignment="1">
      <alignment/>
    </xf>
    <xf numFmtId="5" fontId="13" fillId="33" borderId="22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6" fillId="38" borderId="12" xfId="0" applyFont="1" applyFill="1" applyBorder="1" applyAlignment="1">
      <alignment/>
    </xf>
    <xf numFmtId="0" fontId="17" fillId="33" borderId="11" xfId="53" applyFont="1" applyFill="1" applyBorder="1" applyAlignment="1" applyProtection="1">
      <alignment/>
      <protection/>
    </xf>
    <xf numFmtId="0" fontId="18" fillId="33" borderId="24" xfId="53" applyFont="1" applyFill="1" applyBorder="1" applyAlignment="1" applyProtection="1">
      <alignment/>
      <protection/>
    </xf>
    <xf numFmtId="2" fontId="13" fillId="35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5" fontId="13" fillId="35" borderId="16" xfId="0" applyNumberFormat="1" applyFont="1" applyFill="1" applyBorder="1" applyAlignment="1" applyProtection="1">
      <alignment/>
      <protection locked="0"/>
    </xf>
    <xf numFmtId="0" fontId="13" fillId="39" borderId="16" xfId="0" applyFont="1" applyFill="1" applyBorder="1" applyAlignment="1">
      <alignment horizontal="center"/>
    </xf>
    <xf numFmtId="165" fontId="13" fillId="40" borderId="16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5" fontId="6" fillId="41" borderId="16" xfId="0" applyNumberFormat="1" applyFont="1" applyFill="1" applyBorder="1" applyAlignment="1">
      <alignment/>
    </xf>
    <xf numFmtId="7" fontId="6" fillId="41" borderId="17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5" fontId="6" fillId="34" borderId="27" xfId="0" applyNumberFormat="1" applyFont="1" applyFill="1" applyBorder="1" applyAlignment="1">
      <alignment/>
    </xf>
    <xf numFmtId="7" fontId="6" fillId="34" borderId="28" xfId="0" applyNumberFormat="1" applyFont="1" applyFill="1" applyBorder="1" applyAlignment="1">
      <alignment/>
    </xf>
    <xf numFmtId="0" fontId="6" fillId="42" borderId="29" xfId="0" applyFont="1" applyFill="1" applyBorder="1" applyAlignment="1">
      <alignment/>
    </xf>
    <xf numFmtId="0" fontId="6" fillId="42" borderId="30" xfId="0" applyFont="1" applyFill="1" applyBorder="1" applyAlignment="1">
      <alignment/>
    </xf>
    <xf numFmtId="165" fontId="6" fillId="42" borderId="31" xfId="0" applyNumberFormat="1" applyFont="1" applyFill="1" applyBorder="1" applyAlignment="1">
      <alignment horizontal="center"/>
    </xf>
    <xf numFmtId="0" fontId="6" fillId="43" borderId="32" xfId="0" applyFont="1" applyFill="1" applyBorder="1" applyAlignment="1">
      <alignment/>
    </xf>
    <xf numFmtId="0" fontId="5" fillId="44" borderId="11" xfId="0" applyFont="1" applyFill="1" applyBorder="1" applyAlignment="1">
      <alignment/>
    </xf>
    <xf numFmtId="0" fontId="10" fillId="44" borderId="11" xfId="0" applyFont="1" applyFill="1" applyBorder="1" applyAlignment="1">
      <alignment/>
    </xf>
    <xf numFmtId="0" fontId="10" fillId="44" borderId="24" xfId="0" applyFont="1" applyFill="1" applyBorder="1" applyAlignment="1">
      <alignment/>
    </xf>
    <xf numFmtId="0" fontId="19" fillId="44" borderId="18" xfId="0" applyFont="1" applyFill="1" applyBorder="1" applyAlignment="1">
      <alignment/>
    </xf>
    <xf numFmtId="0" fontId="5" fillId="44" borderId="0" xfId="0" applyFont="1" applyFill="1" applyBorder="1" applyAlignment="1">
      <alignment/>
    </xf>
    <xf numFmtId="0" fontId="10" fillId="44" borderId="0" xfId="0" applyFont="1" applyFill="1" applyBorder="1" applyAlignment="1">
      <alignment/>
    </xf>
    <xf numFmtId="0" fontId="10" fillId="44" borderId="12" xfId="0" applyFont="1" applyFill="1" applyBorder="1" applyAlignment="1">
      <alignment/>
    </xf>
    <xf numFmtId="0" fontId="21" fillId="44" borderId="18" xfId="0" applyFont="1" applyFill="1" applyBorder="1" applyAlignment="1">
      <alignment/>
    </xf>
    <xf numFmtId="0" fontId="22" fillId="44" borderId="0" xfId="0" applyFont="1" applyFill="1" applyBorder="1" applyAlignment="1">
      <alignment/>
    </xf>
    <xf numFmtId="0" fontId="21" fillId="44" borderId="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23" fillId="45" borderId="33" xfId="0" applyFont="1" applyFill="1" applyBorder="1" applyAlignment="1">
      <alignment/>
    </xf>
    <xf numFmtId="0" fontId="23" fillId="45" borderId="11" xfId="0" applyFont="1" applyFill="1" applyBorder="1" applyAlignment="1">
      <alignment/>
    </xf>
    <xf numFmtId="0" fontId="24" fillId="45" borderId="11" xfId="0" applyFont="1" applyFill="1" applyBorder="1" applyAlignment="1">
      <alignment/>
    </xf>
    <xf numFmtId="0" fontId="25" fillId="45" borderId="11" xfId="0" applyFont="1" applyFill="1" applyBorder="1" applyAlignment="1">
      <alignment/>
    </xf>
    <xf numFmtId="0" fontId="10" fillId="45" borderId="24" xfId="0" applyFont="1" applyFill="1" applyBorder="1" applyAlignment="1">
      <alignment/>
    </xf>
    <xf numFmtId="0" fontId="26" fillId="38" borderId="18" xfId="0" applyFont="1" applyFill="1" applyBorder="1" applyAlignment="1">
      <alignment/>
    </xf>
    <xf numFmtId="0" fontId="26" fillId="45" borderId="34" xfId="0" applyFont="1" applyFill="1" applyBorder="1" applyAlignment="1">
      <alignment/>
    </xf>
    <xf numFmtId="0" fontId="26" fillId="45" borderId="0" xfId="0" applyFont="1" applyFill="1" applyBorder="1" applyAlignment="1">
      <alignment/>
    </xf>
    <xf numFmtId="0" fontId="10" fillId="45" borderId="12" xfId="0" applyFont="1" applyFill="1" applyBorder="1" applyAlignment="1">
      <alignment/>
    </xf>
    <xf numFmtId="0" fontId="26" fillId="38" borderId="35" xfId="0" applyFont="1" applyFill="1" applyBorder="1" applyAlignment="1">
      <alignment/>
    </xf>
    <xf numFmtId="0" fontId="26" fillId="45" borderId="36" xfId="0" applyFont="1" applyFill="1" applyBorder="1" applyAlignment="1">
      <alignment/>
    </xf>
    <xf numFmtId="0" fontId="26" fillId="45" borderId="37" xfId="0" applyFont="1" applyFill="1" applyBorder="1" applyAlignment="1">
      <alignment/>
    </xf>
    <xf numFmtId="0" fontId="10" fillId="45" borderId="32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26" fillId="45" borderId="33" xfId="0" applyFont="1" applyFill="1" applyBorder="1" applyAlignment="1">
      <alignment/>
    </xf>
    <xf numFmtId="0" fontId="23" fillId="45" borderId="0" xfId="0" applyFon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0" fontId="0" fillId="46" borderId="24" xfId="0" applyFill="1" applyBorder="1" applyAlignment="1">
      <alignment/>
    </xf>
    <xf numFmtId="0" fontId="1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12" xfId="0" applyFill="1" applyBorder="1" applyAlignment="1">
      <alignment/>
    </xf>
    <xf numFmtId="0" fontId="10" fillId="46" borderId="37" xfId="0" applyFont="1" applyFill="1" applyBorder="1" applyAlignment="1">
      <alignment/>
    </xf>
    <xf numFmtId="0" fontId="0" fillId="46" borderId="37" xfId="0" applyFill="1" applyBorder="1" applyAlignment="1">
      <alignment/>
    </xf>
    <xf numFmtId="0" fontId="0" fillId="46" borderId="32" xfId="0" applyFill="1" applyBorder="1" applyAlignment="1">
      <alignment/>
    </xf>
    <xf numFmtId="0" fontId="10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47" borderId="11" xfId="0" applyFont="1" applyFill="1" applyBorder="1" applyAlignment="1">
      <alignment/>
    </xf>
    <xf numFmtId="0" fontId="20" fillId="47" borderId="24" xfId="0" applyFont="1" applyFill="1" applyBorder="1" applyAlignment="1">
      <alignment/>
    </xf>
    <xf numFmtId="0" fontId="20" fillId="47" borderId="37" xfId="0" applyFont="1" applyFill="1" applyBorder="1" applyAlignment="1">
      <alignment/>
    </xf>
    <xf numFmtId="0" fontId="20" fillId="47" borderId="32" xfId="0" applyFont="1" applyFill="1" applyBorder="1" applyAlignment="1">
      <alignment/>
    </xf>
    <xf numFmtId="167" fontId="13" fillId="0" borderId="16" xfId="0" applyNumberFormat="1" applyFont="1" applyFill="1" applyBorder="1" applyAlignment="1" applyProtection="1">
      <alignment horizontal="center"/>
      <protection/>
    </xf>
    <xf numFmtId="0" fontId="15" fillId="38" borderId="38" xfId="0" applyFont="1" applyFill="1" applyBorder="1" applyAlignment="1">
      <alignment/>
    </xf>
    <xf numFmtId="0" fontId="26" fillId="45" borderId="39" xfId="0" applyFont="1" applyFill="1" applyBorder="1" applyAlignment="1">
      <alignment/>
    </xf>
    <xf numFmtId="0" fontId="26" fillId="45" borderId="40" xfId="0" applyFont="1" applyFill="1" applyBorder="1" applyAlignment="1">
      <alignment/>
    </xf>
    <xf numFmtId="0" fontId="10" fillId="45" borderId="40" xfId="0" applyFont="1" applyFill="1" applyBorder="1" applyAlignment="1">
      <alignment/>
    </xf>
    <xf numFmtId="0" fontId="10" fillId="45" borderId="41" xfId="0" applyFont="1" applyFill="1" applyBorder="1" applyAlignment="1">
      <alignment/>
    </xf>
    <xf numFmtId="0" fontId="15" fillId="46" borderId="10" xfId="0" applyFont="1" applyFill="1" applyBorder="1" applyAlignment="1">
      <alignment/>
    </xf>
    <xf numFmtId="0" fontId="15" fillId="46" borderId="35" xfId="0" applyFont="1" applyFill="1" applyBorder="1" applyAlignment="1">
      <alignment/>
    </xf>
    <xf numFmtId="0" fontId="12" fillId="34" borderId="42" xfId="0" applyFont="1" applyFill="1" applyBorder="1" applyAlignment="1">
      <alignment/>
    </xf>
    <xf numFmtId="0" fontId="13" fillId="36" borderId="0" xfId="0" applyFont="1" applyFill="1" applyBorder="1" applyAlignment="1" applyProtection="1">
      <alignment horizontal="center"/>
      <protection/>
    </xf>
    <xf numFmtId="0" fontId="5" fillId="46" borderId="37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13" fillId="35" borderId="44" xfId="0" applyFont="1" applyFill="1" applyBorder="1" applyAlignment="1">
      <alignment/>
    </xf>
    <xf numFmtId="1" fontId="13" fillId="37" borderId="45" xfId="0" applyNumberFormat="1" applyFont="1" applyFill="1" applyBorder="1" applyAlignment="1">
      <alignment horizontal="center"/>
    </xf>
    <xf numFmtId="165" fontId="13" fillId="37" borderId="44" xfId="0" applyNumberFormat="1" applyFont="1" applyFill="1" applyBorder="1" applyAlignment="1">
      <alignment horizontal="center"/>
    </xf>
    <xf numFmtId="7" fontId="13" fillId="37" borderId="44" xfId="0" applyNumberFormat="1" applyFont="1" applyFill="1" applyBorder="1" applyAlignment="1">
      <alignment horizontal="center"/>
    </xf>
    <xf numFmtId="0" fontId="13" fillId="37" borderId="23" xfId="0" applyFont="1" applyFill="1" applyBorder="1" applyAlignment="1">
      <alignment horizontal="center"/>
    </xf>
    <xf numFmtId="5" fontId="13" fillId="38" borderId="23" xfId="44" applyNumberFormat="1" applyFont="1" applyFill="1" applyBorder="1" applyAlignment="1" applyProtection="1">
      <alignment/>
      <protection locked="0"/>
    </xf>
    <xf numFmtId="7" fontId="13" fillId="33" borderId="28" xfId="0" applyNumberFormat="1" applyFont="1" applyFill="1" applyBorder="1" applyAlignment="1">
      <alignment/>
    </xf>
    <xf numFmtId="0" fontId="0" fillId="0" borderId="16" xfId="0" applyBorder="1" applyAlignment="1">
      <alignment/>
    </xf>
    <xf numFmtId="5" fontId="6" fillId="42" borderId="16" xfId="0" applyNumberFormat="1" applyFont="1" applyFill="1" applyBorder="1" applyAlignment="1">
      <alignment/>
    </xf>
    <xf numFmtId="0" fontId="6" fillId="42" borderId="15" xfId="0" applyFont="1" applyFill="1" applyBorder="1" applyAlignment="1">
      <alignment/>
    </xf>
    <xf numFmtId="0" fontId="6" fillId="42" borderId="22" xfId="0" applyFont="1" applyFill="1" applyBorder="1" applyAlignment="1">
      <alignment/>
    </xf>
    <xf numFmtId="0" fontId="6" fillId="0" borderId="0" xfId="0" applyFont="1" applyBorder="1" applyAlignment="1">
      <alignment/>
    </xf>
    <xf numFmtId="1" fontId="6" fillId="42" borderId="15" xfId="0" applyNumberFormat="1" applyFont="1" applyFill="1" applyBorder="1" applyAlignment="1">
      <alignment horizontal="center"/>
    </xf>
    <xf numFmtId="0" fontId="5" fillId="46" borderId="11" xfId="0" applyFont="1" applyFill="1" applyBorder="1" applyAlignment="1">
      <alignment/>
    </xf>
    <xf numFmtId="0" fontId="5" fillId="46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2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42" borderId="14" xfId="0" applyFont="1" applyFill="1" applyBorder="1" applyAlignment="1">
      <alignment/>
    </xf>
    <xf numFmtId="7" fontId="6" fillId="42" borderId="17" xfId="0" applyNumberFormat="1" applyFont="1" applyFill="1" applyBorder="1" applyAlignment="1">
      <alignment/>
    </xf>
    <xf numFmtId="0" fontId="13" fillId="36" borderId="18" xfId="0" applyFont="1" applyFill="1" applyBorder="1" applyAlignment="1" applyProtection="1">
      <alignment horizontal="center"/>
      <protection/>
    </xf>
    <xf numFmtId="0" fontId="13" fillId="36" borderId="12" xfId="0" applyFont="1" applyFill="1" applyBorder="1" applyAlignment="1" applyProtection="1">
      <alignment horizontal="center"/>
      <protection/>
    </xf>
    <xf numFmtId="0" fontId="13" fillId="37" borderId="20" xfId="0" applyFont="1" applyFill="1" applyBorder="1" applyAlignment="1">
      <alignment horizontal="center"/>
    </xf>
    <xf numFmtId="0" fontId="12" fillId="34" borderId="35" xfId="0" applyFont="1" applyFill="1" applyBorder="1" applyAlignment="1">
      <alignment/>
    </xf>
    <xf numFmtId="5" fontId="6" fillId="42" borderId="46" xfId="0" applyNumberFormat="1" applyFont="1" applyFill="1" applyBorder="1" applyAlignment="1">
      <alignment/>
    </xf>
    <xf numFmtId="7" fontId="6" fillId="42" borderId="47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1" fontId="13" fillId="35" borderId="48" xfId="0" applyNumberFormat="1" applyFont="1" applyFill="1" applyBorder="1" applyAlignment="1" applyProtection="1">
      <alignment horizontal="center"/>
      <protection locked="0"/>
    </xf>
    <xf numFmtId="0" fontId="13" fillId="36" borderId="48" xfId="0" applyFont="1" applyFill="1" applyBorder="1" applyAlignment="1" applyProtection="1">
      <alignment horizontal="center"/>
      <protection/>
    </xf>
    <xf numFmtId="9" fontId="13" fillId="35" borderId="49" xfId="0" applyNumberFormat="1" applyFont="1" applyFill="1" applyBorder="1" applyAlignment="1" applyProtection="1">
      <alignment horizontal="center"/>
      <protection locked="0"/>
    </xf>
    <xf numFmtId="0" fontId="29" fillId="34" borderId="13" xfId="0" applyFont="1" applyFill="1" applyBorder="1" applyAlignment="1">
      <alignment/>
    </xf>
    <xf numFmtId="0" fontId="29" fillId="48" borderId="38" xfId="0" applyFont="1" applyFill="1" applyBorder="1" applyAlignment="1">
      <alignment/>
    </xf>
    <xf numFmtId="0" fontId="29" fillId="48" borderId="50" xfId="0" applyFont="1" applyFill="1" applyBorder="1" applyAlignment="1">
      <alignment/>
    </xf>
    <xf numFmtId="0" fontId="30" fillId="49" borderId="40" xfId="0" applyFont="1" applyFill="1" applyBorder="1" applyAlignment="1">
      <alignment/>
    </xf>
    <xf numFmtId="0" fontId="29" fillId="48" borderId="39" xfId="0" applyFont="1" applyFill="1" applyBorder="1" applyAlignment="1">
      <alignment/>
    </xf>
    <xf numFmtId="0" fontId="29" fillId="48" borderId="40" xfId="0" applyFont="1" applyFill="1" applyBorder="1" applyAlignment="1">
      <alignment/>
    </xf>
    <xf numFmtId="0" fontId="29" fillId="48" borderId="41" xfId="0" applyFont="1" applyFill="1" applyBorder="1" applyAlignment="1">
      <alignment/>
    </xf>
    <xf numFmtId="0" fontId="29" fillId="34" borderId="14" xfId="0" applyFont="1" applyFill="1" applyBorder="1" applyAlignment="1">
      <alignment/>
    </xf>
    <xf numFmtId="0" fontId="29" fillId="34" borderId="15" xfId="0" applyFont="1" applyFill="1" applyBorder="1" applyAlignment="1">
      <alignment/>
    </xf>
    <xf numFmtId="0" fontId="29" fillId="34" borderId="16" xfId="0" applyFont="1" applyFill="1" applyBorder="1" applyAlignment="1">
      <alignment horizontal="center"/>
    </xf>
    <xf numFmtId="0" fontId="29" fillId="34" borderId="17" xfId="0" applyFont="1" applyFill="1" applyBorder="1" applyAlignment="1">
      <alignment horizontal="center"/>
    </xf>
    <xf numFmtId="0" fontId="29" fillId="34" borderId="19" xfId="0" applyFont="1" applyFill="1" applyBorder="1" applyAlignment="1">
      <alignment/>
    </xf>
    <xf numFmtId="0" fontId="29" fillId="34" borderId="48" xfId="0" applyFont="1" applyFill="1" applyBorder="1" applyAlignment="1">
      <alignment horizontal="center"/>
    </xf>
    <xf numFmtId="0" fontId="29" fillId="34" borderId="49" xfId="0" applyFont="1" applyFill="1" applyBorder="1" applyAlignment="1">
      <alignment horizontal="center"/>
    </xf>
    <xf numFmtId="0" fontId="29" fillId="34" borderId="37" xfId="0" applyFont="1" applyFill="1" applyBorder="1" applyAlignment="1">
      <alignment/>
    </xf>
    <xf numFmtId="0" fontId="29" fillId="34" borderId="51" xfId="0" applyFont="1" applyFill="1" applyBorder="1" applyAlignment="1">
      <alignment/>
    </xf>
    <xf numFmtId="1" fontId="13" fillId="50" borderId="21" xfId="0" applyNumberFormat="1" applyFont="1" applyFill="1" applyBorder="1" applyAlignment="1">
      <alignment horizontal="center"/>
    </xf>
    <xf numFmtId="7" fontId="13" fillId="33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13" fillId="0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3" fillId="0" borderId="21" xfId="0" applyFont="1" applyFill="1" applyBorder="1" applyAlignment="1">
      <alignment/>
    </xf>
    <xf numFmtId="0" fontId="0" fillId="0" borderId="15" xfId="0" applyBorder="1" applyAlignment="1">
      <alignment/>
    </xf>
    <xf numFmtId="0" fontId="48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28" fillId="35" borderId="11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20" fillId="35" borderId="24" xfId="0" applyFont="1" applyFill="1" applyBorder="1" applyAlignment="1">
      <alignment/>
    </xf>
    <xf numFmtId="0" fontId="19" fillId="0" borderId="18" xfId="0" applyFont="1" applyBorder="1" applyAlignment="1">
      <alignment/>
    </xf>
    <xf numFmtId="0" fontId="20" fillId="33" borderId="12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35" borderId="55" xfId="0" applyFont="1" applyFill="1" applyBorder="1" applyAlignment="1" applyProtection="1">
      <alignment/>
      <protection locked="0"/>
    </xf>
    <xf numFmtId="0" fontId="48" fillId="4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10</xdr:row>
      <xdr:rowOff>38100</xdr:rowOff>
    </xdr:from>
    <xdr:to>
      <xdr:col>15</xdr:col>
      <xdr:colOff>495300</xdr:colOff>
      <xdr:row>19</xdr:row>
      <xdr:rowOff>200025</xdr:rowOff>
    </xdr:to>
    <xdr:pic>
      <xdr:nvPicPr>
        <xdr:cNvPr id="1" name="Picture 1" descr="blacksheepinflo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181225"/>
          <a:ext cx="41338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21</xdr:row>
      <xdr:rowOff>28575</xdr:rowOff>
    </xdr:from>
    <xdr:to>
      <xdr:col>5</xdr:col>
      <xdr:colOff>114300</xdr:colOff>
      <xdr:row>23</xdr:row>
      <xdr:rowOff>133350</xdr:rowOff>
    </xdr:to>
    <xdr:pic>
      <xdr:nvPicPr>
        <xdr:cNvPr id="1" name="Picture 1" descr="sheep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667250"/>
          <a:ext cx="476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choen@umd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2"/>
  <sheetViews>
    <sheetView showGridLines="0" tabSelected="1" zoomScalePageLayoutView="0" workbookViewId="0" topLeftCell="A1">
      <selection activeCell="K26" sqref="K26"/>
    </sheetView>
  </sheetViews>
  <sheetFormatPr defaultColWidth="9.140625" defaultRowHeight="12.75"/>
  <cols>
    <col min="1" max="1" width="2.00390625" style="0" customWidth="1"/>
    <col min="2" max="2" width="3.140625" style="0" customWidth="1"/>
    <col min="3" max="3" width="35.421875" style="0" customWidth="1"/>
    <col min="4" max="5" width="12.57421875" style="0" customWidth="1"/>
    <col min="6" max="6" width="12.8515625" style="0" customWidth="1"/>
    <col min="7" max="7" width="10.421875" style="0" customWidth="1"/>
    <col min="8" max="8" width="11.8515625" style="0" customWidth="1"/>
    <col min="9" max="9" width="13.7109375" style="0" customWidth="1"/>
  </cols>
  <sheetData>
    <row r="1" ht="7.5" customHeight="1" thickBot="1"/>
    <row r="2" spans="2:11" ht="30.75">
      <c r="B2" s="1" t="s">
        <v>152</v>
      </c>
      <c r="C2" s="2"/>
      <c r="D2" s="3"/>
      <c r="E2" s="4"/>
      <c r="F2" s="3"/>
      <c r="G2" s="3"/>
      <c r="H2" s="60" t="s">
        <v>0</v>
      </c>
      <c r="I2" s="61"/>
      <c r="J2" s="5"/>
      <c r="K2" s="5"/>
    </row>
    <row r="3" spans="2:11" ht="8.25" customHeight="1">
      <c r="B3" s="154"/>
      <c r="C3" s="6"/>
      <c r="D3" s="7"/>
      <c r="E3" s="8"/>
      <c r="F3" s="7"/>
      <c r="G3" s="7"/>
      <c r="H3" s="9"/>
      <c r="I3" s="10"/>
      <c r="J3" s="5"/>
      <c r="K3" s="5"/>
    </row>
    <row r="4" spans="2:11" ht="20.25" customHeight="1">
      <c r="B4" s="155" t="s">
        <v>1</v>
      </c>
      <c r="C4" s="6"/>
      <c r="D4" s="7"/>
      <c r="E4" s="156" t="s">
        <v>132</v>
      </c>
      <c r="F4" s="57" t="s">
        <v>123</v>
      </c>
      <c r="G4" s="58"/>
      <c r="H4" s="58"/>
      <c r="I4" s="59"/>
      <c r="J4" s="5"/>
      <c r="K4" s="5"/>
    </row>
    <row r="5" spans="2:11" ht="5.25" customHeight="1" thickBot="1">
      <c r="B5" s="155"/>
      <c r="C5" s="6"/>
      <c r="D5" s="7"/>
      <c r="E5" s="157"/>
      <c r="F5" s="63"/>
      <c r="G5" s="64"/>
      <c r="H5" s="64"/>
      <c r="I5" s="65"/>
      <c r="J5" s="5"/>
      <c r="K5" s="5"/>
    </row>
    <row r="6" spans="2:11" ht="24.75" customHeight="1" thickBot="1">
      <c r="B6" s="170" t="s">
        <v>3</v>
      </c>
      <c r="C6" s="171"/>
      <c r="D6" s="172"/>
      <c r="E6" s="173"/>
      <c r="F6" s="174" t="s">
        <v>4</v>
      </c>
      <c r="G6" s="175"/>
      <c r="H6" s="175"/>
      <c r="I6" s="176"/>
      <c r="J6" s="66"/>
      <c r="K6" s="66"/>
    </row>
    <row r="7" spans="2:16" ht="18">
      <c r="B7" s="12"/>
      <c r="C7" s="166" t="s">
        <v>124</v>
      </c>
      <c r="D7" s="167">
        <v>40</v>
      </c>
      <c r="E7" s="168"/>
      <c r="F7" s="190" t="s">
        <v>5</v>
      </c>
      <c r="G7" s="191"/>
      <c r="H7" s="192"/>
      <c r="I7" s="169">
        <v>1.6</v>
      </c>
      <c r="J7" s="152" t="s">
        <v>126</v>
      </c>
      <c r="K7" s="112"/>
      <c r="L7" s="113"/>
      <c r="M7" s="113"/>
      <c r="N7" s="113"/>
      <c r="O7" s="113"/>
      <c r="P7" s="114"/>
    </row>
    <row r="8" spans="2:16" ht="18">
      <c r="B8" s="12"/>
      <c r="C8" s="13" t="s">
        <v>125</v>
      </c>
      <c r="D8" s="16">
        <v>2</v>
      </c>
      <c r="E8" s="25"/>
      <c r="F8" s="193" t="s">
        <v>6</v>
      </c>
      <c r="G8" s="194"/>
      <c r="H8" s="189"/>
      <c r="I8" s="15">
        <v>0.2</v>
      </c>
      <c r="J8" s="153" t="s">
        <v>148</v>
      </c>
      <c r="K8" s="115"/>
      <c r="L8" s="116"/>
      <c r="M8" s="116"/>
      <c r="N8" s="116"/>
      <c r="O8" s="116"/>
      <c r="P8" s="117"/>
    </row>
    <row r="9" spans="2:16" ht="18">
      <c r="B9" s="12"/>
      <c r="C9" s="13" t="s">
        <v>7</v>
      </c>
      <c r="D9" s="17">
        <v>0.05</v>
      </c>
      <c r="E9" s="25"/>
      <c r="F9" s="193" t="s">
        <v>8</v>
      </c>
      <c r="G9" s="194"/>
      <c r="H9" s="189"/>
      <c r="I9" s="15">
        <v>0.33</v>
      </c>
      <c r="J9" s="153" t="s">
        <v>130</v>
      </c>
      <c r="K9" s="115"/>
      <c r="L9" s="116"/>
      <c r="M9" s="116"/>
      <c r="N9" s="116"/>
      <c r="O9" s="116"/>
      <c r="P9" s="117"/>
    </row>
    <row r="10" spans="2:16" ht="18" customHeight="1" thickBot="1">
      <c r="B10" s="18"/>
      <c r="C10" s="19"/>
      <c r="D10" s="20"/>
      <c r="E10" s="19"/>
      <c r="F10" s="19"/>
      <c r="G10" s="19"/>
      <c r="H10" s="19"/>
      <c r="I10" s="21"/>
      <c r="J10" s="137" t="s">
        <v>131</v>
      </c>
      <c r="K10" s="118"/>
      <c r="L10" s="119"/>
      <c r="M10" s="119"/>
      <c r="N10" s="119"/>
      <c r="O10" s="119"/>
      <c r="P10" s="120"/>
    </row>
    <row r="11" spans="2:11" ht="23.25" customHeight="1">
      <c r="B11" s="177" t="s">
        <v>9</v>
      </c>
      <c r="C11" s="178"/>
      <c r="D11" s="179" t="s">
        <v>10</v>
      </c>
      <c r="E11" s="179" t="s">
        <v>11</v>
      </c>
      <c r="F11" s="179" t="s">
        <v>12</v>
      </c>
      <c r="G11" s="179" t="s">
        <v>13</v>
      </c>
      <c r="H11" s="179" t="s">
        <v>14</v>
      </c>
      <c r="I11" s="180" t="s">
        <v>15</v>
      </c>
      <c r="J11" s="66"/>
      <c r="K11" s="66"/>
    </row>
    <row r="12" spans="2:11" ht="18">
      <c r="B12" s="23"/>
      <c r="C12" s="24" t="s">
        <v>119</v>
      </c>
      <c r="D12" s="14">
        <v>6</v>
      </c>
      <c r="E12" s="25"/>
      <c r="F12" s="26">
        <v>400</v>
      </c>
      <c r="G12" s="27" t="s">
        <v>16</v>
      </c>
      <c r="H12" s="28">
        <f>+D12*F12</f>
        <v>2400</v>
      </c>
      <c r="I12" s="29">
        <f>H12/D7</f>
        <v>60</v>
      </c>
      <c r="J12" s="5"/>
      <c r="K12" s="5"/>
    </row>
    <row r="13" spans="2:11" ht="18">
      <c r="B13" s="23"/>
      <c r="C13" s="24" t="s">
        <v>120</v>
      </c>
      <c r="D13" s="14">
        <v>15</v>
      </c>
      <c r="E13" s="25"/>
      <c r="F13" s="26">
        <v>200</v>
      </c>
      <c r="G13" s="27" t="s">
        <v>16</v>
      </c>
      <c r="H13" s="28">
        <f>+D13*F13</f>
        <v>3000</v>
      </c>
      <c r="I13" s="29">
        <f>+H13/D7</f>
        <v>75</v>
      </c>
      <c r="J13" s="5"/>
      <c r="K13" s="5"/>
    </row>
    <row r="14" spans="2:11" ht="18">
      <c r="B14" s="23"/>
      <c r="C14" s="24" t="s">
        <v>121</v>
      </c>
      <c r="D14" s="30">
        <f>+(D7*I7*0.5)-D12</f>
        <v>26</v>
      </c>
      <c r="E14" s="16">
        <v>100</v>
      </c>
      <c r="F14" s="26">
        <v>1.8</v>
      </c>
      <c r="G14" s="27" t="s">
        <v>145</v>
      </c>
      <c r="H14" s="28">
        <f>D14*E14*F14</f>
        <v>4680</v>
      </c>
      <c r="I14" s="29">
        <f>H14/D7</f>
        <v>117</v>
      </c>
      <c r="J14" s="5"/>
      <c r="K14" s="31"/>
    </row>
    <row r="15" spans="2:11" ht="18">
      <c r="B15" s="23"/>
      <c r="C15" s="24" t="s">
        <v>122</v>
      </c>
      <c r="D15" s="30">
        <f>+(D7*I7*0.5)-(D7*I8)-D13</f>
        <v>9</v>
      </c>
      <c r="E15" s="16">
        <v>90</v>
      </c>
      <c r="F15" s="26">
        <v>1.8</v>
      </c>
      <c r="G15" s="27" t="s">
        <v>145</v>
      </c>
      <c r="H15" s="28">
        <f>+D15*E15*F15</f>
        <v>1458</v>
      </c>
      <c r="I15" s="29">
        <f>+H15/D7</f>
        <v>36.45</v>
      </c>
      <c r="J15" s="5"/>
      <c r="K15" s="31"/>
    </row>
    <row r="16" spans="2:11" ht="18">
      <c r="B16" s="23"/>
      <c r="C16" s="24" t="s">
        <v>106</v>
      </c>
      <c r="D16" s="30">
        <f>+D7*(I8-D9)</f>
        <v>6.000000000000001</v>
      </c>
      <c r="E16" s="16">
        <v>160</v>
      </c>
      <c r="F16" s="26">
        <v>0.8</v>
      </c>
      <c r="G16" s="27" t="s">
        <v>145</v>
      </c>
      <c r="H16" s="28">
        <f>+D16*E16*F16</f>
        <v>768.0000000000001</v>
      </c>
      <c r="I16" s="29">
        <f>+H16/D7</f>
        <v>19.200000000000003</v>
      </c>
      <c r="J16" s="5"/>
      <c r="K16" s="31"/>
    </row>
    <row r="17" spans="2:11" ht="18">
      <c r="B17" s="23"/>
      <c r="C17" s="24" t="s">
        <v>107</v>
      </c>
      <c r="D17" s="32">
        <f>+D8*(I9-D9)</f>
        <v>0.56</v>
      </c>
      <c r="E17" s="16">
        <v>200</v>
      </c>
      <c r="F17" s="26">
        <v>0.8</v>
      </c>
      <c r="G17" s="27" t="s">
        <v>145</v>
      </c>
      <c r="H17" s="33">
        <f>D17*E17*F17</f>
        <v>89.60000000000002</v>
      </c>
      <c r="I17" s="29">
        <f>H17/D7</f>
        <v>2.2400000000000007</v>
      </c>
      <c r="J17" s="5"/>
      <c r="K17" s="5"/>
    </row>
    <row r="18" spans="2:11" ht="18">
      <c r="B18" s="23"/>
      <c r="C18" s="24" t="s">
        <v>115</v>
      </c>
      <c r="D18" s="34">
        <f>+(D7+D8)</f>
        <v>42</v>
      </c>
      <c r="E18" s="35">
        <v>7</v>
      </c>
      <c r="F18" s="26">
        <v>0.4</v>
      </c>
      <c r="G18" s="27" t="s">
        <v>145</v>
      </c>
      <c r="H18" s="33">
        <f>D18*E18*F18</f>
        <v>117.60000000000001</v>
      </c>
      <c r="I18" s="29">
        <f>H18/D7</f>
        <v>2.9400000000000004</v>
      </c>
      <c r="J18" s="5"/>
      <c r="K18" s="5"/>
    </row>
    <row r="19" spans="2:11" ht="18">
      <c r="B19" s="23"/>
      <c r="C19" s="24" t="s">
        <v>116</v>
      </c>
      <c r="D19" s="34">
        <f>+(D7+D8)</f>
        <v>42</v>
      </c>
      <c r="E19" s="35">
        <v>7</v>
      </c>
      <c r="F19" s="26">
        <v>0</v>
      </c>
      <c r="G19" s="27" t="s">
        <v>145</v>
      </c>
      <c r="H19" s="33">
        <f>D19*E19*F19</f>
        <v>0</v>
      </c>
      <c r="I19" s="29">
        <f>H19/D7</f>
        <v>0</v>
      </c>
      <c r="J19" s="5"/>
      <c r="K19" s="5"/>
    </row>
    <row r="20" spans="2:11" ht="18.75" thickBot="1">
      <c r="B20" s="23"/>
      <c r="C20" s="24" t="s">
        <v>117</v>
      </c>
      <c r="D20" s="30">
        <f>+D14+D15</f>
        <v>35</v>
      </c>
      <c r="E20" s="127">
        <v>6.865</v>
      </c>
      <c r="F20" s="26">
        <v>0</v>
      </c>
      <c r="G20" s="27" t="s">
        <v>145</v>
      </c>
      <c r="H20" s="33">
        <f>D20*E20*F20</f>
        <v>0</v>
      </c>
      <c r="I20" s="29">
        <f>H20/D7</f>
        <v>0</v>
      </c>
      <c r="J20" s="66"/>
      <c r="K20" s="66"/>
    </row>
    <row r="21" spans="2:16" ht="18">
      <c r="B21" s="138"/>
      <c r="C21" s="139" t="s">
        <v>17</v>
      </c>
      <c r="D21" s="140"/>
      <c r="E21" s="141"/>
      <c r="F21" s="142"/>
      <c r="G21" s="143"/>
      <c r="H21" s="144">
        <v>0</v>
      </c>
      <c r="I21" s="145">
        <f>+H21/D7</f>
        <v>0</v>
      </c>
      <c r="J21" s="152" t="s">
        <v>127</v>
      </c>
      <c r="K21" s="112"/>
      <c r="L21" s="113"/>
      <c r="M21" s="113"/>
      <c r="N21" s="113"/>
      <c r="O21" s="113"/>
      <c r="P21" s="114"/>
    </row>
    <row r="22" spans="2:16" ht="21" customHeight="1" thickBot="1">
      <c r="B22" s="158"/>
      <c r="C22" s="148" t="s">
        <v>18</v>
      </c>
      <c r="D22" s="151"/>
      <c r="E22" s="148"/>
      <c r="F22" s="148"/>
      <c r="G22" s="149"/>
      <c r="H22" s="147">
        <f>SUM(H12:H21)</f>
        <v>12513.2</v>
      </c>
      <c r="I22" s="159">
        <f>SUM(I12:I21)</f>
        <v>312.83</v>
      </c>
      <c r="J22" s="137" t="s">
        <v>128</v>
      </c>
      <c r="K22" s="118"/>
      <c r="L22" s="119"/>
      <c r="M22" s="119"/>
      <c r="N22" s="119"/>
      <c r="O22" s="119"/>
      <c r="P22" s="120"/>
    </row>
    <row r="23" spans="2:11" ht="10.5" customHeight="1">
      <c r="B23" s="160"/>
      <c r="C23" s="136"/>
      <c r="D23" s="136"/>
      <c r="E23" s="136"/>
      <c r="F23" s="136"/>
      <c r="G23" s="136"/>
      <c r="H23" s="136"/>
      <c r="I23" s="161"/>
      <c r="J23" s="66"/>
      <c r="K23" s="121"/>
    </row>
    <row r="24" spans="2:11" ht="26.25" customHeight="1">
      <c r="B24" s="135" t="s">
        <v>19</v>
      </c>
      <c r="C24" s="181"/>
      <c r="D24" s="182" t="s">
        <v>10</v>
      </c>
      <c r="E24" s="182" t="s">
        <v>20</v>
      </c>
      <c r="F24" s="182" t="s">
        <v>13</v>
      </c>
      <c r="G24" s="182" t="s">
        <v>21</v>
      </c>
      <c r="H24" s="182" t="s">
        <v>14</v>
      </c>
      <c r="I24" s="183" t="s">
        <v>15</v>
      </c>
      <c r="J24" s="5"/>
      <c r="K24" s="5"/>
    </row>
    <row r="25" spans="2:11" ht="18">
      <c r="B25" s="23"/>
      <c r="C25" s="19" t="s">
        <v>22</v>
      </c>
      <c r="D25" s="39"/>
      <c r="E25" s="39"/>
      <c r="F25" s="39"/>
      <c r="G25" s="39"/>
      <c r="H25" s="39"/>
      <c r="I25" s="40"/>
      <c r="J25" s="5"/>
      <c r="K25" s="5"/>
    </row>
    <row r="26" spans="2:11" ht="18">
      <c r="B26" s="23"/>
      <c r="C26" s="24" t="s">
        <v>23</v>
      </c>
      <c r="D26" s="27">
        <f>D7+D8</f>
        <v>42</v>
      </c>
      <c r="E26" s="62">
        <v>0.3</v>
      </c>
      <c r="F26" s="41" t="s">
        <v>24</v>
      </c>
      <c r="G26" s="42">
        <v>150</v>
      </c>
      <c r="H26" s="28">
        <f>+D26*E26*G26</f>
        <v>1890</v>
      </c>
      <c r="I26" s="29">
        <f>H26/D7</f>
        <v>47.25</v>
      </c>
      <c r="J26" s="5"/>
      <c r="K26" s="5"/>
    </row>
    <row r="27" spans="2:11" ht="18">
      <c r="B27" s="23"/>
      <c r="C27" s="24" t="s">
        <v>25</v>
      </c>
      <c r="D27" s="34">
        <f>+D7</f>
        <v>40</v>
      </c>
      <c r="E27" s="14">
        <v>165</v>
      </c>
      <c r="F27" s="27" t="s">
        <v>145</v>
      </c>
      <c r="G27" s="44">
        <v>0.12</v>
      </c>
      <c r="H27" s="28">
        <f>+D27*E27*G27</f>
        <v>792</v>
      </c>
      <c r="I27" s="29">
        <f>H27/D7</f>
        <v>19.8</v>
      </c>
      <c r="J27" s="5"/>
      <c r="K27" s="5"/>
    </row>
    <row r="28" spans="2:11" ht="18">
      <c r="B28" s="23"/>
      <c r="C28" s="24" t="s">
        <v>26</v>
      </c>
      <c r="D28" s="27">
        <f>D7+D8</f>
        <v>42</v>
      </c>
      <c r="E28" s="35">
        <v>12</v>
      </c>
      <c r="F28" s="27" t="s">
        <v>145</v>
      </c>
      <c r="G28" s="45">
        <v>0.5</v>
      </c>
      <c r="H28" s="28">
        <f>+D28*E28*G28</f>
        <v>252</v>
      </c>
      <c r="I28" s="29">
        <f>H28/D7</f>
        <v>6.3</v>
      </c>
      <c r="J28" s="5"/>
      <c r="K28" s="5"/>
    </row>
    <row r="29" spans="2:11" ht="18">
      <c r="B29" s="23"/>
      <c r="C29" s="24" t="s">
        <v>27</v>
      </c>
      <c r="D29" s="34">
        <f>D7*I7</f>
        <v>64</v>
      </c>
      <c r="E29" s="46">
        <v>180</v>
      </c>
      <c r="F29" s="27" t="s">
        <v>145</v>
      </c>
      <c r="G29" s="44">
        <v>0.12</v>
      </c>
      <c r="H29" s="28">
        <f>+D29*E29*G29</f>
        <v>1382.3999999999999</v>
      </c>
      <c r="I29" s="29">
        <f>H29/D7</f>
        <v>34.559999999999995</v>
      </c>
      <c r="J29" s="5"/>
      <c r="K29" s="5"/>
    </row>
    <row r="30" spans="2:11" ht="18">
      <c r="B30" s="23"/>
      <c r="C30" s="24" t="s">
        <v>28</v>
      </c>
      <c r="D30" s="27">
        <f>+D7+D8+(D7*I7)</f>
        <v>106</v>
      </c>
      <c r="E30" s="47">
        <f>+D7/5</f>
        <v>8</v>
      </c>
      <c r="F30" s="43" t="s">
        <v>29</v>
      </c>
      <c r="G30" s="45">
        <v>50</v>
      </c>
      <c r="H30" s="28">
        <f>+E30*G30</f>
        <v>400</v>
      </c>
      <c r="I30" s="29">
        <f>H30/D7</f>
        <v>10</v>
      </c>
      <c r="J30" s="5"/>
      <c r="K30" s="5"/>
    </row>
    <row r="31" spans="2:13" ht="18">
      <c r="B31" s="23"/>
      <c r="C31" s="19" t="s">
        <v>30</v>
      </c>
      <c r="D31" s="48"/>
      <c r="E31" s="22" t="s">
        <v>31</v>
      </c>
      <c r="F31" s="36"/>
      <c r="G31" s="37"/>
      <c r="H31" s="38"/>
      <c r="I31" s="162"/>
      <c r="J31" s="5"/>
      <c r="K31" s="5"/>
      <c r="L31" t="s">
        <v>129</v>
      </c>
      <c r="M31" s="146"/>
    </row>
    <row r="32" spans="2:11" ht="18">
      <c r="B32" s="23"/>
      <c r="C32" s="24" t="s">
        <v>32</v>
      </c>
      <c r="D32" s="34">
        <f>+D7+D8</f>
        <v>42</v>
      </c>
      <c r="E32" s="16">
        <v>1</v>
      </c>
      <c r="F32" s="49" t="s">
        <v>31</v>
      </c>
      <c r="G32" s="50">
        <v>0.75</v>
      </c>
      <c r="H32" s="28">
        <f>+D32*E32*G32</f>
        <v>31.5</v>
      </c>
      <c r="I32" s="29">
        <f>H32/D7</f>
        <v>0.7875</v>
      </c>
      <c r="J32" s="5"/>
      <c r="K32" s="5"/>
    </row>
    <row r="33" spans="2:11" ht="18">
      <c r="B33" s="23"/>
      <c r="C33" s="24" t="s">
        <v>33</v>
      </c>
      <c r="D33" s="34">
        <f>+D7*I7</f>
        <v>64</v>
      </c>
      <c r="E33" s="16">
        <v>2</v>
      </c>
      <c r="F33" s="49" t="s">
        <v>31</v>
      </c>
      <c r="G33" s="50">
        <v>0.75</v>
      </c>
      <c r="H33" s="28">
        <f>+D33*E33*G33</f>
        <v>96</v>
      </c>
      <c r="I33" s="29">
        <f>H33/D7</f>
        <v>2.4</v>
      </c>
      <c r="J33" s="5"/>
      <c r="K33" s="5"/>
    </row>
    <row r="34" spans="2:11" ht="18">
      <c r="B34" s="23"/>
      <c r="C34" s="24" t="s">
        <v>164</v>
      </c>
      <c r="D34" s="34">
        <f>+D7*I7</f>
        <v>64</v>
      </c>
      <c r="E34" s="16">
        <v>1</v>
      </c>
      <c r="F34" s="49" t="s">
        <v>31</v>
      </c>
      <c r="G34" s="50">
        <v>2</v>
      </c>
      <c r="H34" s="28">
        <f>+D34*E34*G34</f>
        <v>128</v>
      </c>
      <c r="I34" s="29">
        <f>+H34/D7</f>
        <v>3.2</v>
      </c>
      <c r="J34" s="5"/>
      <c r="K34" s="5"/>
    </row>
    <row r="35" spans="2:11" ht="18">
      <c r="B35" s="23"/>
      <c r="C35" s="24" t="s">
        <v>34</v>
      </c>
      <c r="D35" s="34">
        <f>D7+D8</f>
        <v>42</v>
      </c>
      <c r="E35" s="16">
        <v>1</v>
      </c>
      <c r="F35" s="49" t="s">
        <v>31</v>
      </c>
      <c r="G35" s="50">
        <v>0.5</v>
      </c>
      <c r="H35" s="28">
        <f>+D35*E35*G35</f>
        <v>21</v>
      </c>
      <c r="I35" s="29">
        <f>H35/D7</f>
        <v>0.525</v>
      </c>
      <c r="J35" s="5"/>
      <c r="K35" s="5"/>
    </row>
    <row r="36" spans="2:11" ht="18">
      <c r="B36" s="23"/>
      <c r="C36" s="24" t="s">
        <v>35</v>
      </c>
      <c r="D36" s="34">
        <f>+D7*I7</f>
        <v>64</v>
      </c>
      <c r="E36" s="16">
        <v>2</v>
      </c>
      <c r="F36" s="49" t="s">
        <v>31</v>
      </c>
      <c r="G36" s="50">
        <v>0.5</v>
      </c>
      <c r="H36" s="28">
        <f>+D36*E36*G36</f>
        <v>64</v>
      </c>
      <c r="I36" s="29">
        <f>H36/D7</f>
        <v>1.6</v>
      </c>
      <c r="J36" s="5"/>
      <c r="K36" s="5"/>
    </row>
    <row r="37" spans="2:11" ht="18">
      <c r="B37" s="23"/>
      <c r="C37" s="24" t="s">
        <v>36</v>
      </c>
      <c r="D37" s="34">
        <f>+D7</f>
        <v>40</v>
      </c>
      <c r="E37" s="187" t="s">
        <v>157</v>
      </c>
      <c r="F37" s="189"/>
      <c r="G37" s="50">
        <v>5</v>
      </c>
      <c r="H37" s="28">
        <f aca="true" t="shared" si="0" ref="H37:H44">+D37*G37</f>
        <v>200</v>
      </c>
      <c r="I37" s="29">
        <f>H37/D7</f>
        <v>5</v>
      </c>
      <c r="J37" s="5"/>
      <c r="K37" s="5"/>
    </row>
    <row r="38" spans="2:11" ht="18">
      <c r="B38" s="23"/>
      <c r="C38" s="24" t="s">
        <v>153</v>
      </c>
      <c r="D38" s="34">
        <f>+D7+D8</f>
        <v>42</v>
      </c>
      <c r="E38" s="187" t="s">
        <v>157</v>
      </c>
      <c r="F38" s="189"/>
      <c r="G38" s="50">
        <v>5</v>
      </c>
      <c r="H38" s="28">
        <f t="shared" si="0"/>
        <v>210</v>
      </c>
      <c r="I38" s="29">
        <f>+H38/D7</f>
        <v>5.25</v>
      </c>
      <c r="J38" s="5"/>
      <c r="K38" s="5"/>
    </row>
    <row r="39" spans="2:11" ht="18">
      <c r="B39" s="23"/>
      <c r="C39" s="24" t="s">
        <v>37</v>
      </c>
      <c r="D39" s="14">
        <v>9</v>
      </c>
      <c r="E39" s="187" t="s">
        <v>157</v>
      </c>
      <c r="F39" s="189"/>
      <c r="G39" s="50">
        <v>8</v>
      </c>
      <c r="H39" s="28">
        <f>+D39*G39</f>
        <v>72</v>
      </c>
      <c r="I39" s="29">
        <f>+H39/D7</f>
        <v>1.8</v>
      </c>
      <c r="J39" s="5"/>
      <c r="K39" s="5"/>
    </row>
    <row r="40" spans="2:11" ht="18">
      <c r="B40" s="23"/>
      <c r="C40" s="24" t="s">
        <v>38</v>
      </c>
      <c r="D40" s="14">
        <v>6</v>
      </c>
      <c r="E40" s="187" t="s">
        <v>157</v>
      </c>
      <c r="F40" s="189"/>
      <c r="G40" s="50">
        <v>12</v>
      </c>
      <c r="H40" s="28">
        <f>+D40*G40</f>
        <v>72</v>
      </c>
      <c r="I40" s="29">
        <f>+H40/D7</f>
        <v>1.8</v>
      </c>
      <c r="J40" s="5"/>
      <c r="K40" s="5"/>
    </row>
    <row r="41" spans="2:11" ht="18">
      <c r="B41" s="23"/>
      <c r="C41" s="24" t="s">
        <v>39</v>
      </c>
      <c r="D41" s="32">
        <f>D8*I9</f>
        <v>0.66</v>
      </c>
      <c r="E41" s="187" t="s">
        <v>157</v>
      </c>
      <c r="F41" s="189"/>
      <c r="G41" s="50">
        <v>500</v>
      </c>
      <c r="H41" s="28">
        <f t="shared" si="0"/>
        <v>330</v>
      </c>
      <c r="I41" s="29">
        <f>H41/D7</f>
        <v>8.25</v>
      </c>
      <c r="J41" s="5"/>
      <c r="K41" s="5"/>
    </row>
    <row r="42" spans="2:11" ht="18">
      <c r="B42" s="23"/>
      <c r="C42" s="24" t="s">
        <v>40</v>
      </c>
      <c r="D42" s="34">
        <f>+D7</f>
        <v>40</v>
      </c>
      <c r="E42" s="187" t="s">
        <v>157</v>
      </c>
      <c r="F42" s="189"/>
      <c r="G42" s="50">
        <v>5</v>
      </c>
      <c r="H42" s="28">
        <f t="shared" si="0"/>
        <v>200</v>
      </c>
      <c r="I42" s="29">
        <f>H42/D7</f>
        <v>5</v>
      </c>
      <c r="J42" s="5"/>
      <c r="K42" s="5"/>
    </row>
    <row r="43" spans="2:11" ht="18">
      <c r="B43" s="23"/>
      <c r="C43" s="24" t="s">
        <v>41</v>
      </c>
      <c r="D43" s="34">
        <f>+D14+D15+D16+D17</f>
        <v>41.56</v>
      </c>
      <c r="E43" s="187" t="s">
        <v>157</v>
      </c>
      <c r="F43" s="189"/>
      <c r="G43" s="50">
        <v>5</v>
      </c>
      <c r="H43" s="28">
        <f t="shared" si="0"/>
        <v>207.8</v>
      </c>
      <c r="I43" s="29">
        <f>H43/D7</f>
        <v>5.195</v>
      </c>
      <c r="J43" s="5"/>
      <c r="K43" s="5"/>
    </row>
    <row r="44" spans="2:11" ht="18">
      <c r="B44" s="23"/>
      <c r="C44" s="24" t="s">
        <v>42</v>
      </c>
      <c r="D44" s="34">
        <f>+D7</f>
        <v>40</v>
      </c>
      <c r="E44" s="187" t="s">
        <v>157</v>
      </c>
      <c r="F44" s="189"/>
      <c r="G44" s="50">
        <v>10</v>
      </c>
      <c r="H44" s="28">
        <f t="shared" si="0"/>
        <v>400</v>
      </c>
      <c r="I44" s="29">
        <f>H44/D7</f>
        <v>10</v>
      </c>
      <c r="J44" s="5"/>
      <c r="K44" s="5"/>
    </row>
    <row r="45" spans="2:11" ht="18">
      <c r="B45" s="23"/>
      <c r="C45" s="24" t="s">
        <v>155</v>
      </c>
      <c r="D45" s="186"/>
      <c r="E45" s="187" t="s">
        <v>156</v>
      </c>
      <c r="F45" s="188"/>
      <c r="G45" s="50">
        <v>500</v>
      </c>
      <c r="H45" s="28">
        <f>+G45</f>
        <v>500</v>
      </c>
      <c r="I45" s="29">
        <f>+H45/D7</f>
        <v>12.5</v>
      </c>
      <c r="J45" s="5"/>
      <c r="K45" s="5"/>
    </row>
    <row r="46" spans="2:11" ht="18">
      <c r="B46" s="23"/>
      <c r="C46" s="51" t="s">
        <v>43</v>
      </c>
      <c r="D46" s="36"/>
      <c r="E46" s="187" t="s">
        <v>156</v>
      </c>
      <c r="F46" s="188"/>
      <c r="G46" s="50">
        <v>500</v>
      </c>
      <c r="H46" s="28">
        <f>+G46</f>
        <v>500</v>
      </c>
      <c r="I46" s="29">
        <f>+H46/D7</f>
        <v>12.5</v>
      </c>
      <c r="J46" s="5"/>
      <c r="K46" s="5"/>
    </row>
    <row r="47" spans="2:11" ht="18">
      <c r="B47" s="23"/>
      <c r="C47" s="51" t="s">
        <v>154</v>
      </c>
      <c r="D47" s="36"/>
      <c r="E47" s="187" t="s">
        <v>156</v>
      </c>
      <c r="F47" s="188"/>
      <c r="G47" s="50">
        <v>300</v>
      </c>
      <c r="H47" s="28">
        <f>+G47</f>
        <v>300</v>
      </c>
      <c r="I47" s="29">
        <f>+H47/D7</f>
        <v>7.5</v>
      </c>
      <c r="J47" s="5"/>
      <c r="K47" s="5"/>
    </row>
    <row r="48" spans="2:11" ht="18">
      <c r="B48" s="23"/>
      <c r="C48" s="51" t="s">
        <v>44</v>
      </c>
      <c r="D48" s="36"/>
      <c r="E48" s="187" t="s">
        <v>156</v>
      </c>
      <c r="F48" s="188"/>
      <c r="G48" s="52">
        <v>0</v>
      </c>
      <c r="H48" s="28">
        <f>+G48</f>
        <v>0</v>
      </c>
      <c r="I48" s="29">
        <f>+H48/D7</f>
        <v>0</v>
      </c>
      <c r="J48" s="5"/>
      <c r="K48" s="5"/>
    </row>
    <row r="49" spans="2:11" ht="18">
      <c r="B49" s="23"/>
      <c r="C49" s="24" t="s">
        <v>45</v>
      </c>
      <c r="D49" s="53">
        <v>0.05</v>
      </c>
      <c r="E49" s="54"/>
      <c r="F49" s="24"/>
      <c r="G49" s="55"/>
      <c r="H49" s="56">
        <f>SUM(H26:H48)*D49/2</f>
        <v>201.2175</v>
      </c>
      <c r="I49" s="29">
        <f>H49/D7</f>
        <v>5.0304375</v>
      </c>
      <c r="J49" s="5"/>
      <c r="K49" s="5"/>
    </row>
    <row r="50" spans="2:11" ht="21" customHeight="1">
      <c r="B50" s="158"/>
      <c r="C50" s="148" t="s">
        <v>46</v>
      </c>
      <c r="D50" s="148"/>
      <c r="E50" s="148"/>
      <c r="F50" s="148"/>
      <c r="G50" s="149"/>
      <c r="H50" s="147">
        <f>SUM(H26:H49)</f>
        <v>8249.9175</v>
      </c>
      <c r="I50" s="159">
        <f>SUM(I26:I49)</f>
        <v>206.24793750000003</v>
      </c>
      <c r="J50" s="66"/>
      <c r="K50" s="5"/>
    </row>
    <row r="51" spans="2:11" ht="11.25" customHeight="1">
      <c r="B51" s="160"/>
      <c r="C51" s="136"/>
      <c r="D51" s="136"/>
      <c r="E51" s="136"/>
      <c r="F51" s="136"/>
      <c r="G51" s="136"/>
      <c r="H51" s="136"/>
      <c r="I51" s="161"/>
      <c r="J51" s="66"/>
      <c r="K51" s="5"/>
    </row>
    <row r="52" spans="2:11" ht="20.25" thickBot="1">
      <c r="B52" s="163" t="s">
        <v>47</v>
      </c>
      <c r="C52" s="184"/>
      <c r="D52" s="184"/>
      <c r="E52" s="184"/>
      <c r="F52" s="184"/>
      <c r="G52" s="185"/>
      <c r="H52" s="164">
        <f>H22-H50</f>
        <v>4263.282500000001</v>
      </c>
      <c r="I52" s="165">
        <f>I22-I50</f>
        <v>106.58206249999995</v>
      </c>
      <c r="J52" s="150" t="s">
        <v>48</v>
      </c>
      <c r="K52" s="5"/>
    </row>
  </sheetData>
  <sheetProtection password="DBB9" sheet="1" objects="1" scenarios="1"/>
  <mergeCells count="15">
    <mergeCell ref="F7:H7"/>
    <mergeCell ref="F8:H8"/>
    <mergeCell ref="F9:H9"/>
    <mergeCell ref="E45:F45"/>
    <mergeCell ref="E46:F46"/>
    <mergeCell ref="E47:F47"/>
    <mergeCell ref="E48:F48"/>
    <mergeCell ref="E37:F37"/>
    <mergeCell ref="E38:F38"/>
    <mergeCell ref="E39:F39"/>
    <mergeCell ref="E41:F41"/>
    <mergeCell ref="E42:F42"/>
    <mergeCell ref="E43:F43"/>
    <mergeCell ref="E44:F44"/>
    <mergeCell ref="E40:F40"/>
  </mergeCells>
  <hyperlinks>
    <hyperlink ref="H2:I2" r:id="rId1" display="by Susan Schoenian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K13" sqref="K13"/>
    </sheetView>
  </sheetViews>
  <sheetFormatPr defaultColWidth="9.140625" defaultRowHeight="12.75"/>
  <cols>
    <col min="1" max="1" width="2.28125" style="0" customWidth="1"/>
    <col min="2" max="2" width="37.57421875" style="0" customWidth="1"/>
    <col min="3" max="3" width="10.7109375" style="0" customWidth="1"/>
    <col min="4" max="4" width="14.7109375" style="0" customWidth="1"/>
    <col min="5" max="5" width="12.00390625" style="0" customWidth="1"/>
    <col min="6" max="6" width="13.57421875" style="0" customWidth="1"/>
    <col min="7" max="7" width="14.7109375" style="0" customWidth="1"/>
  </cols>
  <sheetData>
    <row r="1" ht="13.5" thickBot="1"/>
    <row r="2" spans="2:7" ht="27.75">
      <c r="B2" s="195" t="s">
        <v>151</v>
      </c>
      <c r="C2" s="196"/>
      <c r="D2" s="197" t="s">
        <v>2</v>
      </c>
      <c r="E2" s="198"/>
      <c r="F2" s="198"/>
      <c r="G2" s="199"/>
    </row>
    <row r="3" spans="2:7" ht="21.75" thickBot="1">
      <c r="B3" s="200"/>
      <c r="C3" s="66"/>
      <c r="D3" s="122"/>
      <c r="E3" s="122"/>
      <c r="F3" s="122"/>
      <c r="G3" s="201"/>
    </row>
    <row r="4" spans="2:7" ht="16.5">
      <c r="B4" s="133" t="s">
        <v>149</v>
      </c>
      <c r="C4" s="112"/>
      <c r="D4" s="123"/>
      <c r="E4" s="123"/>
      <c r="F4" s="123"/>
      <c r="G4" s="124"/>
    </row>
    <row r="5" spans="2:7" ht="17.25" thickBot="1">
      <c r="B5" s="134" t="s">
        <v>150</v>
      </c>
      <c r="C5" s="118"/>
      <c r="D5" s="125"/>
      <c r="E5" s="125"/>
      <c r="F5" s="125"/>
      <c r="G5" s="126"/>
    </row>
    <row r="6" spans="2:7" ht="17.25" thickBot="1">
      <c r="B6" s="202"/>
      <c r="C6" s="66"/>
      <c r="D6" s="122"/>
      <c r="E6" s="122"/>
      <c r="F6" s="122"/>
      <c r="G6" s="201"/>
    </row>
    <row r="7" spans="2:7" ht="18">
      <c r="B7" s="11"/>
      <c r="C7" s="67" t="s">
        <v>49</v>
      </c>
      <c r="D7" s="67" t="s">
        <v>21</v>
      </c>
      <c r="E7" s="67" t="s">
        <v>13</v>
      </c>
      <c r="F7" s="67" t="s">
        <v>14</v>
      </c>
      <c r="G7" s="68" t="s">
        <v>15</v>
      </c>
    </row>
    <row r="8" spans="2:7" ht="16.5">
      <c r="B8" s="69" t="s">
        <v>133</v>
      </c>
      <c r="C8" s="34">
        <f>+'Enterprise Budget'!D7</f>
        <v>40</v>
      </c>
      <c r="D8" s="70">
        <v>300</v>
      </c>
      <c r="E8" s="27" t="s">
        <v>16</v>
      </c>
      <c r="F8" s="28">
        <f>C8*D8</f>
        <v>12000</v>
      </c>
      <c r="G8" s="29">
        <f>+F8/'Enterprise Budget'!D7</f>
        <v>300</v>
      </c>
    </row>
    <row r="9" spans="2:7" ht="16.5">
      <c r="B9" s="69" t="s">
        <v>134</v>
      </c>
      <c r="C9" s="27">
        <f>+'Enterprise Budget'!D8</f>
        <v>2</v>
      </c>
      <c r="D9" s="70">
        <v>500</v>
      </c>
      <c r="E9" s="27" t="s">
        <v>16</v>
      </c>
      <c r="F9" s="28">
        <f>C9*D9</f>
        <v>1000</v>
      </c>
      <c r="G9" s="29">
        <f>+F9/'Enterprise Budget'!D7</f>
        <v>25</v>
      </c>
    </row>
    <row r="10" spans="2:7" ht="16.5">
      <c r="B10" s="69" t="s">
        <v>135</v>
      </c>
      <c r="C10" s="71"/>
      <c r="D10" s="70">
        <v>2500</v>
      </c>
      <c r="E10" s="27" t="s">
        <v>50</v>
      </c>
      <c r="F10" s="28">
        <f>D10</f>
        <v>2500</v>
      </c>
      <c r="G10" s="29">
        <f>+F10/'Enterprise Budget'!D7</f>
        <v>62.5</v>
      </c>
    </row>
    <row r="11" spans="2:7" ht="16.5">
      <c r="B11" s="69" t="s">
        <v>136</v>
      </c>
      <c r="C11" s="71"/>
      <c r="D11" s="70">
        <v>1000</v>
      </c>
      <c r="E11" s="27" t="s">
        <v>50</v>
      </c>
      <c r="F11" s="28">
        <f>D11</f>
        <v>1000</v>
      </c>
      <c r="G11" s="29">
        <f>+F11/'Enterprise Budget'!D7</f>
        <v>25</v>
      </c>
    </row>
    <row r="12" spans="2:7" ht="16.5">
      <c r="B12" s="69" t="s">
        <v>137</v>
      </c>
      <c r="C12" s="72">
        <f>+'Enterprise Budget'!E30</f>
        <v>8</v>
      </c>
      <c r="D12" s="70">
        <v>50</v>
      </c>
      <c r="E12" s="27" t="s">
        <v>29</v>
      </c>
      <c r="F12" s="28">
        <f>+C12*D12</f>
        <v>400</v>
      </c>
      <c r="G12" s="29">
        <f>+F12/'Enterprise Budget'!D7</f>
        <v>10</v>
      </c>
    </row>
    <row r="13" spans="2:7" ht="16.5">
      <c r="B13" s="69" t="s">
        <v>138</v>
      </c>
      <c r="C13" s="71"/>
      <c r="D13" s="70">
        <v>100</v>
      </c>
      <c r="E13" s="27" t="s">
        <v>50</v>
      </c>
      <c r="F13" s="28">
        <f>D13</f>
        <v>100</v>
      </c>
      <c r="G13" s="29">
        <f>+F13/'Enterprise Budget'!D7</f>
        <v>2.5</v>
      </c>
    </row>
    <row r="14" spans="2:7" ht="16.5">
      <c r="B14" s="69" t="s">
        <v>139</v>
      </c>
      <c r="C14" s="71"/>
      <c r="D14" s="70">
        <v>0</v>
      </c>
      <c r="E14" s="27" t="s">
        <v>50</v>
      </c>
      <c r="F14" s="28">
        <f>D14</f>
        <v>0</v>
      </c>
      <c r="G14" s="29">
        <f>+F14/'Enterprise Budget'!D7</f>
        <v>0</v>
      </c>
    </row>
    <row r="15" spans="2:7" ht="16.5">
      <c r="B15" s="69" t="s">
        <v>140</v>
      </c>
      <c r="C15" s="71"/>
      <c r="D15" s="70">
        <v>250</v>
      </c>
      <c r="E15" s="27" t="s">
        <v>50</v>
      </c>
      <c r="F15" s="28">
        <f>D15</f>
        <v>250</v>
      </c>
      <c r="G15" s="29">
        <f>+F15/'Enterprise Budget'!D7</f>
        <v>6.25</v>
      </c>
    </row>
    <row r="16" spans="2:7" ht="16.5">
      <c r="B16" s="203" t="s">
        <v>141</v>
      </c>
      <c r="C16" s="71"/>
      <c r="D16" s="70">
        <v>0</v>
      </c>
      <c r="E16" s="27" t="s">
        <v>50</v>
      </c>
      <c r="F16" s="28">
        <f>+D16</f>
        <v>0</v>
      </c>
      <c r="G16" s="29">
        <f>+F16/'Enterprise Budget'!D7</f>
        <v>0</v>
      </c>
    </row>
    <row r="17" spans="2:7" ht="16.5">
      <c r="B17" s="203" t="s">
        <v>141</v>
      </c>
      <c r="C17" s="71"/>
      <c r="D17" s="70">
        <v>0</v>
      </c>
      <c r="E17" s="27" t="s">
        <v>50</v>
      </c>
      <c r="F17" s="28">
        <f>+D17</f>
        <v>0</v>
      </c>
      <c r="G17" s="29">
        <f>+F17/'Enterprise Budget'!D7</f>
        <v>0</v>
      </c>
    </row>
    <row r="18" spans="2:7" ht="18">
      <c r="B18" s="23" t="s">
        <v>142</v>
      </c>
      <c r="C18" s="19"/>
      <c r="D18" s="19"/>
      <c r="E18" s="73"/>
      <c r="F18" s="74">
        <f>SUM(F8:F17)</f>
        <v>17250</v>
      </c>
      <c r="G18" s="75">
        <f>SUM(G8:G17)</f>
        <v>431.25</v>
      </c>
    </row>
    <row r="19" spans="2:7" ht="18.75" thickBot="1">
      <c r="B19" s="76"/>
      <c r="C19" s="77"/>
      <c r="D19" s="77"/>
      <c r="E19" s="78"/>
      <c r="F19" s="79"/>
      <c r="G19" s="80"/>
    </row>
    <row r="20" spans="2:7" ht="18.75" thickBot="1">
      <c r="B20" s="81" t="s">
        <v>51</v>
      </c>
      <c r="C20" s="82"/>
      <c r="D20" s="82"/>
      <c r="E20" s="82"/>
      <c r="F20" s="83">
        <f>+F18/'Enterprise Budget'!H52</f>
        <v>4.046178033006257</v>
      </c>
      <c r="G20" s="84"/>
    </row>
  </sheetData>
  <sheetProtection password="DBB9" sheet="1" objects="1" scenario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42.7109375" style="0" customWidth="1"/>
    <col min="11" max="11" width="14.00390625" style="0" customWidth="1"/>
    <col min="12" max="12" width="12.28125" style="0" customWidth="1"/>
  </cols>
  <sheetData>
    <row r="1" ht="13.5" thickBot="1"/>
    <row r="2" spans="2:12" ht="27.75">
      <c r="B2" s="204" t="s">
        <v>143</v>
      </c>
      <c r="C2" s="85"/>
      <c r="D2" s="85"/>
      <c r="E2" s="85"/>
      <c r="F2" s="85"/>
      <c r="G2" s="85"/>
      <c r="H2" s="85"/>
      <c r="I2" s="86"/>
      <c r="J2" s="86"/>
      <c r="K2" s="86"/>
      <c r="L2" s="87"/>
    </row>
    <row r="3" spans="2:12" ht="11.25" customHeight="1">
      <c r="B3" s="88"/>
      <c r="C3" s="89"/>
      <c r="D3" s="89"/>
      <c r="E3" s="89"/>
      <c r="F3" s="89"/>
      <c r="G3" s="89"/>
      <c r="H3" s="89"/>
      <c r="I3" s="90"/>
      <c r="J3" s="90"/>
      <c r="K3" s="90"/>
      <c r="L3" s="91"/>
    </row>
    <row r="4" spans="2:12" ht="15.75" thickBot="1">
      <c r="B4" s="92" t="s">
        <v>52</v>
      </c>
      <c r="C4" s="93"/>
      <c r="D4" s="93"/>
      <c r="E4" s="93"/>
      <c r="F4" s="93"/>
      <c r="G4" s="93"/>
      <c r="H4" s="93"/>
      <c r="I4" s="94"/>
      <c r="J4" s="94"/>
      <c r="K4" s="94"/>
      <c r="L4" s="91"/>
    </row>
    <row r="5" spans="2:12" ht="18">
      <c r="B5" s="95" t="s">
        <v>3</v>
      </c>
      <c r="C5" s="96"/>
      <c r="D5" s="97"/>
      <c r="E5" s="98"/>
      <c r="F5" s="98"/>
      <c r="G5" s="98"/>
      <c r="H5" s="98"/>
      <c r="I5" s="99"/>
      <c r="J5" s="99"/>
      <c r="K5" s="99"/>
      <c r="L5" s="100"/>
    </row>
    <row r="6" spans="2:12" ht="15.75">
      <c r="B6" s="101" t="s">
        <v>53</v>
      </c>
      <c r="C6" s="102" t="s">
        <v>54</v>
      </c>
      <c r="D6" s="103"/>
      <c r="E6" s="103"/>
      <c r="F6" s="103"/>
      <c r="G6" s="103"/>
      <c r="H6" s="103"/>
      <c r="I6" s="103"/>
      <c r="J6" s="103"/>
      <c r="K6" s="103"/>
      <c r="L6" s="104"/>
    </row>
    <row r="7" spans="2:12" ht="15.75">
      <c r="B7" s="101" t="s">
        <v>55</v>
      </c>
      <c r="C7" s="102" t="s">
        <v>56</v>
      </c>
      <c r="D7" s="103"/>
      <c r="E7" s="103"/>
      <c r="F7" s="103"/>
      <c r="G7" s="103"/>
      <c r="H7" s="103"/>
      <c r="I7" s="103"/>
      <c r="J7" s="103"/>
      <c r="K7" s="103"/>
      <c r="L7" s="104"/>
    </row>
    <row r="8" spans="2:12" ht="16.5" thickBot="1">
      <c r="B8" s="105" t="s">
        <v>57</v>
      </c>
      <c r="C8" s="106" t="s">
        <v>58</v>
      </c>
      <c r="D8" s="107"/>
      <c r="E8" s="107"/>
      <c r="F8" s="107"/>
      <c r="G8" s="107"/>
      <c r="H8" s="107"/>
      <c r="I8" s="107"/>
      <c r="J8" s="107"/>
      <c r="K8" s="107"/>
      <c r="L8" s="108"/>
    </row>
    <row r="9" spans="2:12" ht="18">
      <c r="B9" s="109" t="s">
        <v>4</v>
      </c>
      <c r="C9" s="102"/>
      <c r="D9" s="103"/>
      <c r="E9" s="103"/>
      <c r="F9" s="103"/>
      <c r="G9" s="103"/>
      <c r="H9" s="103"/>
      <c r="I9" s="103"/>
      <c r="J9" s="103"/>
      <c r="K9" s="103"/>
      <c r="L9" s="104"/>
    </row>
    <row r="10" spans="2:12" ht="15.75">
      <c r="B10" s="101" t="s">
        <v>59</v>
      </c>
      <c r="C10" s="102" t="s">
        <v>60</v>
      </c>
      <c r="D10" s="103"/>
      <c r="E10" s="103"/>
      <c r="F10" s="103"/>
      <c r="G10" s="103"/>
      <c r="H10" s="103"/>
      <c r="I10" s="103"/>
      <c r="J10" s="103"/>
      <c r="K10" s="103"/>
      <c r="L10" s="104"/>
    </row>
    <row r="11" spans="2:12" ht="15.75">
      <c r="B11" s="101" t="s">
        <v>61</v>
      </c>
      <c r="C11" s="102" t="s">
        <v>62</v>
      </c>
      <c r="D11" s="103"/>
      <c r="E11" s="103"/>
      <c r="F11" s="103"/>
      <c r="G11" s="103"/>
      <c r="H11" s="103"/>
      <c r="I11" s="103"/>
      <c r="J11" s="103"/>
      <c r="K11" s="103"/>
      <c r="L11" s="104"/>
    </row>
    <row r="12" spans="2:12" ht="16.5" thickBot="1">
      <c r="B12" s="105" t="s">
        <v>63</v>
      </c>
      <c r="C12" s="106" t="s">
        <v>64</v>
      </c>
      <c r="D12" s="107"/>
      <c r="E12" s="107"/>
      <c r="F12" s="107"/>
      <c r="G12" s="107"/>
      <c r="H12" s="107"/>
      <c r="I12" s="107"/>
      <c r="J12" s="107"/>
      <c r="K12" s="107"/>
      <c r="L12" s="108"/>
    </row>
    <row r="13" spans="2:12" ht="18">
      <c r="B13" s="109" t="s">
        <v>65</v>
      </c>
      <c r="C13" s="110" t="s">
        <v>66</v>
      </c>
      <c r="D13" s="103"/>
      <c r="E13" s="103"/>
      <c r="F13" s="103"/>
      <c r="G13" s="103"/>
      <c r="H13" s="111"/>
      <c r="I13" s="103"/>
      <c r="J13" s="103"/>
      <c r="K13" s="103"/>
      <c r="L13" s="104"/>
    </row>
    <row r="14" spans="2:12" ht="15.75">
      <c r="B14" s="101" t="s">
        <v>108</v>
      </c>
      <c r="C14" s="102" t="s">
        <v>111</v>
      </c>
      <c r="D14" s="103"/>
      <c r="E14" s="103"/>
      <c r="F14" s="103"/>
      <c r="G14" s="103"/>
      <c r="H14" s="111"/>
      <c r="I14" s="103"/>
      <c r="J14" s="103"/>
      <c r="K14" s="103"/>
      <c r="L14" s="104"/>
    </row>
    <row r="15" spans="2:12" ht="15.75">
      <c r="B15" s="101" t="s">
        <v>109</v>
      </c>
      <c r="C15" s="102" t="s">
        <v>110</v>
      </c>
      <c r="D15" s="103"/>
      <c r="E15" s="103"/>
      <c r="F15" s="103"/>
      <c r="G15" s="103"/>
      <c r="H15" s="111"/>
      <c r="I15" s="103"/>
      <c r="J15" s="103"/>
      <c r="K15" s="103"/>
      <c r="L15" s="104"/>
    </row>
    <row r="16" spans="2:12" ht="15.75">
      <c r="B16" s="101" t="s">
        <v>67</v>
      </c>
      <c r="C16" s="102" t="s">
        <v>68</v>
      </c>
      <c r="D16" s="103"/>
      <c r="E16" s="103"/>
      <c r="F16" s="103"/>
      <c r="G16" s="103"/>
      <c r="H16" s="103"/>
      <c r="I16" s="103"/>
      <c r="J16" s="103"/>
      <c r="K16" s="103"/>
      <c r="L16" s="104"/>
    </row>
    <row r="17" spans="2:12" ht="15.75">
      <c r="B17" s="101" t="s">
        <v>69</v>
      </c>
      <c r="C17" s="102" t="s">
        <v>70</v>
      </c>
      <c r="D17" s="103"/>
      <c r="E17" s="103"/>
      <c r="F17" s="103"/>
      <c r="G17" s="103"/>
      <c r="H17" s="103"/>
      <c r="I17" s="103"/>
      <c r="J17" s="103"/>
      <c r="K17" s="103"/>
      <c r="L17" s="104"/>
    </row>
    <row r="18" spans="2:12" ht="15.75">
      <c r="B18" s="101" t="s">
        <v>71</v>
      </c>
      <c r="C18" s="102" t="s">
        <v>72</v>
      </c>
      <c r="D18" s="103"/>
      <c r="E18" s="103"/>
      <c r="F18" s="103"/>
      <c r="G18" s="103"/>
      <c r="H18" s="103"/>
      <c r="I18" s="103"/>
      <c r="J18" s="103"/>
      <c r="K18" s="103"/>
      <c r="L18" s="104"/>
    </row>
    <row r="19" spans="2:12" ht="15.75">
      <c r="B19" s="101" t="s">
        <v>73</v>
      </c>
      <c r="C19" s="102" t="s">
        <v>158</v>
      </c>
      <c r="D19" s="103"/>
      <c r="E19" s="103"/>
      <c r="F19" s="103"/>
      <c r="G19" s="103"/>
      <c r="H19" s="103"/>
      <c r="I19" s="103"/>
      <c r="J19" s="103"/>
      <c r="K19" s="103"/>
      <c r="L19" s="104"/>
    </row>
    <row r="20" spans="2:12" ht="15.75">
      <c r="B20" s="101" t="s">
        <v>74</v>
      </c>
      <c r="C20" s="102" t="s">
        <v>75</v>
      </c>
      <c r="D20" s="103"/>
      <c r="E20" s="103"/>
      <c r="F20" s="103"/>
      <c r="G20" s="103"/>
      <c r="H20" s="103"/>
      <c r="I20" s="103"/>
      <c r="J20" s="103"/>
      <c r="K20" s="103"/>
      <c r="L20" s="104"/>
    </row>
    <row r="21" spans="2:12" ht="16.5" thickBot="1">
      <c r="B21" s="105" t="s">
        <v>76</v>
      </c>
      <c r="C21" s="106" t="s">
        <v>77</v>
      </c>
      <c r="D21" s="107"/>
      <c r="E21" s="107"/>
      <c r="F21" s="107"/>
      <c r="G21" s="107"/>
      <c r="H21" s="107"/>
      <c r="I21" s="107"/>
      <c r="J21" s="107"/>
      <c r="K21" s="107"/>
      <c r="L21" s="108"/>
    </row>
    <row r="22" spans="2:12" ht="18">
      <c r="B22" s="109" t="s">
        <v>78</v>
      </c>
      <c r="C22" s="102" t="s">
        <v>79</v>
      </c>
      <c r="D22" s="103"/>
      <c r="E22" s="103"/>
      <c r="F22" s="103"/>
      <c r="G22" s="103"/>
      <c r="H22" s="103"/>
      <c r="I22" s="103"/>
      <c r="J22" s="103"/>
      <c r="K22" s="103"/>
      <c r="L22" s="104"/>
    </row>
    <row r="23" spans="2:12" ht="15.75">
      <c r="B23" s="101" t="s">
        <v>80</v>
      </c>
      <c r="C23" s="102" t="s">
        <v>81</v>
      </c>
      <c r="D23" s="103"/>
      <c r="E23" s="103"/>
      <c r="F23" s="103"/>
      <c r="G23" s="103"/>
      <c r="H23" s="103"/>
      <c r="I23" s="103"/>
      <c r="J23" s="103"/>
      <c r="K23" s="103"/>
      <c r="L23" s="104"/>
    </row>
    <row r="24" spans="2:12" ht="15.75">
      <c r="B24" s="101" t="s">
        <v>82</v>
      </c>
      <c r="C24" s="102" t="s">
        <v>144</v>
      </c>
      <c r="D24" s="103"/>
      <c r="E24" s="103"/>
      <c r="F24" s="103"/>
      <c r="G24" s="103"/>
      <c r="H24" s="103"/>
      <c r="I24" s="103"/>
      <c r="J24" s="103"/>
      <c r="K24" s="103"/>
      <c r="L24" s="104"/>
    </row>
    <row r="25" spans="2:12" ht="15.75">
      <c r="B25" s="101" t="s">
        <v>83</v>
      </c>
      <c r="C25" s="102" t="s">
        <v>84</v>
      </c>
      <c r="D25" s="103"/>
      <c r="E25" s="103"/>
      <c r="F25" s="103"/>
      <c r="G25" s="103"/>
      <c r="H25" s="103"/>
      <c r="I25" s="103"/>
      <c r="J25" s="103"/>
      <c r="K25" s="103"/>
      <c r="L25" s="104"/>
    </row>
    <row r="26" spans="2:12" ht="15.75">
      <c r="B26" s="101" t="s">
        <v>113</v>
      </c>
      <c r="C26" s="102" t="s">
        <v>85</v>
      </c>
      <c r="D26" s="103"/>
      <c r="E26" s="103"/>
      <c r="F26" s="103"/>
      <c r="G26" s="103"/>
      <c r="H26" s="103"/>
      <c r="I26" s="103"/>
      <c r="J26" s="103"/>
      <c r="K26" s="103"/>
      <c r="L26" s="104"/>
    </row>
    <row r="27" spans="2:12" ht="15.75">
      <c r="B27" s="101" t="s">
        <v>86</v>
      </c>
      <c r="C27" s="102" t="s">
        <v>163</v>
      </c>
      <c r="D27" s="103"/>
      <c r="E27" s="103"/>
      <c r="F27" s="103"/>
      <c r="G27" s="103"/>
      <c r="H27" s="103"/>
      <c r="I27" s="103"/>
      <c r="J27" s="103"/>
      <c r="K27" s="103"/>
      <c r="L27" s="104"/>
    </row>
    <row r="28" spans="2:12" ht="15.75">
      <c r="B28" s="101" t="s">
        <v>87</v>
      </c>
      <c r="C28" s="102" t="s">
        <v>147</v>
      </c>
      <c r="D28" s="103"/>
      <c r="E28" s="103"/>
      <c r="F28" s="103"/>
      <c r="G28" s="103"/>
      <c r="H28" s="103"/>
      <c r="I28" s="103"/>
      <c r="J28" s="103"/>
      <c r="K28" s="103"/>
      <c r="L28" s="104"/>
    </row>
    <row r="29" spans="2:12" ht="15.75">
      <c r="B29" s="101" t="s">
        <v>114</v>
      </c>
      <c r="C29" s="102" t="s">
        <v>146</v>
      </c>
      <c r="D29" s="103"/>
      <c r="E29" s="103"/>
      <c r="F29" s="103"/>
      <c r="G29" s="103"/>
      <c r="H29" s="103"/>
      <c r="I29" s="103"/>
      <c r="J29" s="103"/>
      <c r="K29" s="103"/>
      <c r="L29" s="104"/>
    </row>
    <row r="30" spans="2:12" ht="15.75">
      <c r="B30" s="101" t="s">
        <v>159</v>
      </c>
      <c r="C30" s="102" t="s">
        <v>160</v>
      </c>
      <c r="D30" s="103"/>
      <c r="E30" s="103"/>
      <c r="F30" s="103"/>
      <c r="G30" s="103"/>
      <c r="H30" s="103"/>
      <c r="I30" s="103"/>
      <c r="J30" s="103"/>
      <c r="K30" s="103"/>
      <c r="L30" s="104"/>
    </row>
    <row r="31" spans="2:12" ht="15.75">
      <c r="B31" s="101" t="s">
        <v>88</v>
      </c>
      <c r="C31" s="102" t="s">
        <v>89</v>
      </c>
      <c r="D31" s="103"/>
      <c r="E31" s="103"/>
      <c r="F31" s="103"/>
      <c r="G31" s="103"/>
      <c r="H31" s="103"/>
      <c r="I31" s="103"/>
      <c r="J31" s="103"/>
      <c r="K31" s="103"/>
      <c r="L31" s="104"/>
    </row>
    <row r="32" spans="2:12" ht="15.75">
      <c r="B32" s="101" t="s">
        <v>118</v>
      </c>
      <c r="C32" s="102" t="s">
        <v>90</v>
      </c>
      <c r="D32" s="103"/>
      <c r="E32" s="103"/>
      <c r="F32" s="103"/>
      <c r="G32" s="103"/>
      <c r="H32" s="103"/>
      <c r="I32" s="103"/>
      <c r="J32" s="103"/>
      <c r="K32" s="103"/>
      <c r="L32" s="104"/>
    </row>
    <row r="33" spans="2:12" ht="15.75">
      <c r="B33" s="101" t="s">
        <v>91</v>
      </c>
      <c r="C33" s="102" t="s">
        <v>161</v>
      </c>
      <c r="D33" s="103"/>
      <c r="E33" s="103"/>
      <c r="F33" s="103"/>
      <c r="G33" s="103"/>
      <c r="H33" s="103"/>
      <c r="I33" s="103"/>
      <c r="J33" s="103"/>
      <c r="K33" s="103"/>
      <c r="L33" s="104"/>
    </row>
    <row r="34" spans="2:12" ht="15.75">
      <c r="B34" s="101" t="s">
        <v>92</v>
      </c>
      <c r="C34" s="102" t="s">
        <v>93</v>
      </c>
      <c r="D34" s="103"/>
      <c r="E34" s="103"/>
      <c r="F34" s="103"/>
      <c r="G34" s="103"/>
      <c r="H34" s="103"/>
      <c r="I34" s="103"/>
      <c r="J34" s="103"/>
      <c r="K34" s="103"/>
      <c r="L34" s="104"/>
    </row>
    <row r="35" spans="2:12" ht="15.75">
      <c r="B35" s="101" t="s">
        <v>112</v>
      </c>
      <c r="C35" s="102" t="s">
        <v>94</v>
      </c>
      <c r="D35" s="103"/>
      <c r="E35" s="103"/>
      <c r="F35" s="103"/>
      <c r="G35" s="103"/>
      <c r="H35" s="103"/>
      <c r="I35" s="103"/>
      <c r="J35" s="103"/>
      <c r="K35" s="103"/>
      <c r="L35" s="104"/>
    </row>
    <row r="36" spans="2:12" ht="15.75">
      <c r="B36" s="101" t="s">
        <v>95</v>
      </c>
      <c r="C36" s="102" t="s">
        <v>96</v>
      </c>
      <c r="D36" s="103"/>
      <c r="E36" s="103"/>
      <c r="F36" s="103"/>
      <c r="G36" s="103"/>
      <c r="H36" s="103"/>
      <c r="I36" s="103"/>
      <c r="J36" s="103"/>
      <c r="K36" s="103"/>
      <c r="L36" s="104"/>
    </row>
    <row r="37" spans="2:12" ht="15.75">
      <c r="B37" s="101" t="s">
        <v>97</v>
      </c>
      <c r="C37" s="102" t="s">
        <v>162</v>
      </c>
      <c r="D37" s="103"/>
      <c r="E37" s="103"/>
      <c r="F37" s="103"/>
      <c r="G37" s="103"/>
      <c r="H37" s="103"/>
      <c r="I37" s="103"/>
      <c r="J37" s="103"/>
      <c r="K37" s="103"/>
      <c r="L37" s="104"/>
    </row>
    <row r="38" spans="2:12" ht="15.75">
      <c r="B38" s="101" t="s">
        <v>98</v>
      </c>
      <c r="C38" s="102" t="s">
        <v>99</v>
      </c>
      <c r="D38" s="103"/>
      <c r="E38" s="103"/>
      <c r="F38" s="103"/>
      <c r="G38" s="103"/>
      <c r="H38" s="103"/>
      <c r="I38" s="103"/>
      <c r="J38" s="103"/>
      <c r="K38" s="103"/>
      <c r="L38" s="104"/>
    </row>
    <row r="39" spans="2:12" ht="15.75">
      <c r="B39" s="101" t="s">
        <v>100</v>
      </c>
      <c r="C39" s="102" t="s">
        <v>101</v>
      </c>
      <c r="D39" s="103"/>
      <c r="E39" s="103"/>
      <c r="F39" s="103"/>
      <c r="G39" s="103"/>
      <c r="H39" s="103"/>
      <c r="I39" s="103"/>
      <c r="J39" s="103"/>
      <c r="K39" s="103"/>
      <c r="L39" s="104"/>
    </row>
    <row r="40" spans="2:12" ht="16.5" thickBot="1">
      <c r="B40" s="105" t="s">
        <v>102</v>
      </c>
      <c r="C40" s="106" t="s">
        <v>103</v>
      </c>
      <c r="D40" s="107"/>
      <c r="E40" s="107"/>
      <c r="F40" s="107"/>
      <c r="G40" s="107"/>
      <c r="H40" s="107"/>
      <c r="I40" s="107"/>
      <c r="J40" s="107"/>
      <c r="K40" s="107"/>
      <c r="L40" s="108"/>
    </row>
    <row r="41" spans="2:12" ht="18" thickBot="1">
      <c r="B41" s="128" t="s">
        <v>104</v>
      </c>
      <c r="C41" s="129" t="s">
        <v>105</v>
      </c>
      <c r="D41" s="130"/>
      <c r="E41" s="130"/>
      <c r="F41" s="130"/>
      <c r="G41" s="130"/>
      <c r="H41" s="130"/>
      <c r="I41" s="130"/>
      <c r="J41" s="130"/>
      <c r="K41" s="131"/>
      <c r="L41" s="132"/>
    </row>
  </sheetData>
  <sheetProtection password="DBB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Susan Schoenian</cp:lastModifiedBy>
  <dcterms:created xsi:type="dcterms:W3CDTF">2009-02-12T19:40:16Z</dcterms:created>
  <dcterms:modified xsi:type="dcterms:W3CDTF">2016-04-18T16:28:19Z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