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E:\My Drive\Spreadsheets\"/>
    </mc:Choice>
  </mc:AlternateContent>
  <xr:revisionPtr revIDLastSave="0" documentId="13_ncr:1_{61994AC3-9B35-42B5-BA73-8D84EADEA64A}" xr6:coauthVersionLast="47" xr6:coauthVersionMax="47" xr10:uidLastSave="{00000000-0000-0000-0000-000000000000}"/>
  <workbookProtection workbookAlgorithmName="SHA-512" workbookHashValue="70fVaxoUM6iBpDKEhVEAR1d4jLAPhNHUeCOoRFt/6cLerAL4s4g0R8+Lj68It9hng+MZxRWPWfL7J7dJCRllDQ==" workbookSaltValue="VuHfkPnyUypOgMoZ3tGINg==" workbookSpinCount="100000" lockStructure="1"/>
  <bookViews>
    <workbookView xWindow="-120" yWindow="-120" windowWidth="29040" windowHeight="15840" xr2:uid="{00000000-000D-0000-FFFF-FFFF00000000}"/>
  </bookViews>
  <sheets>
    <sheet name="Home" sheetId="1" r:id="rId1"/>
    <sheet name="Assumptions" sheetId="2" r:id="rId2"/>
    <sheet name="Income" sheetId="3" r:id="rId3"/>
    <sheet name="Feed costs" sheetId="4" r:id="rId4"/>
    <sheet name="Veterinary" sheetId="5" r:id="rId5"/>
    <sheet name="Other Expenses" sheetId="6" r:id="rId6"/>
    <sheet name="Capital" sheetId="7" r:id="rId7"/>
    <sheet name="Summary"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4" l="1"/>
  <c r="H36" i="4" s="1"/>
  <c r="G20" i="4"/>
  <c r="H20" i="4" s="1"/>
  <c r="G18" i="6" l="1"/>
  <c r="C14" i="4"/>
  <c r="G14" i="4" s="1"/>
  <c r="H14" i="4" s="1"/>
  <c r="C11" i="4"/>
  <c r="G11" i="4" s="1"/>
  <c r="H11" i="4" s="1"/>
  <c r="F16" i="6"/>
  <c r="G16" i="6" s="1"/>
  <c r="G20" i="6" l="1"/>
  <c r="C16" i="5" l="1"/>
  <c r="F12" i="9" l="1"/>
  <c r="G12" i="9" l="1"/>
  <c r="H21" i="5"/>
  <c r="G40" i="4"/>
  <c r="G39" i="4"/>
  <c r="G38" i="4"/>
  <c r="G37" i="4"/>
  <c r="C10" i="6"/>
  <c r="G23" i="7"/>
  <c r="G22" i="7"/>
  <c r="G21" i="7"/>
  <c r="G20" i="7"/>
  <c r="G19" i="7"/>
  <c r="G18" i="7"/>
  <c r="G17" i="7"/>
  <c r="G16" i="7"/>
  <c r="G15" i="7"/>
  <c r="G14" i="7"/>
  <c r="G13" i="7"/>
  <c r="H20" i="5"/>
  <c r="C15" i="3"/>
  <c r="C10" i="4" l="1"/>
  <c r="G10" i="4" s="1"/>
  <c r="H10" i="4" s="1"/>
  <c r="G23" i="4" l="1"/>
  <c r="H23" i="4" s="1"/>
  <c r="H39" i="4"/>
  <c r="H40" i="4"/>
  <c r="H38" i="4"/>
  <c r="H37" i="4"/>
  <c r="C13" i="3"/>
  <c r="C12" i="3"/>
  <c r="G16" i="5"/>
  <c r="H16" i="5" s="1"/>
  <c r="D22" i="2"/>
  <c r="D24" i="2" s="1"/>
  <c r="D26" i="2" s="1"/>
  <c r="D28" i="2" s="1"/>
  <c r="D32" i="2"/>
  <c r="D30" i="2" l="1"/>
  <c r="C10" i="3" s="1"/>
  <c r="C31" i="4"/>
  <c r="G31" i="4" s="1"/>
  <c r="H31" i="4" s="1"/>
  <c r="C32" i="4"/>
  <c r="C33" i="4"/>
  <c r="C30" i="4"/>
  <c r="C34" i="4"/>
  <c r="G35" i="4"/>
  <c r="H35" i="4" s="1"/>
  <c r="G19" i="4"/>
  <c r="H19" i="4" s="1"/>
  <c r="H24" i="4"/>
  <c r="C15" i="4"/>
  <c r="G15" i="4" s="1"/>
  <c r="H15" i="4" s="1"/>
  <c r="C29" i="4"/>
  <c r="G19" i="6"/>
  <c r="G17" i="6"/>
  <c r="I17" i="3"/>
  <c r="I18" i="3"/>
  <c r="H22" i="5"/>
  <c r="H19" i="5"/>
  <c r="H13" i="5"/>
  <c r="G17" i="5"/>
  <c r="H17" i="5" s="1"/>
  <c r="C14" i="5"/>
  <c r="G14" i="5" s="1"/>
  <c r="H14" i="5" s="1"/>
  <c r="C10" i="5"/>
  <c r="G10" i="5" s="1"/>
  <c r="H10" i="5" s="1"/>
  <c r="G22" i="4"/>
  <c r="H22" i="4" s="1"/>
  <c r="G21" i="4"/>
  <c r="H21" i="4" s="1"/>
  <c r="C18" i="4"/>
  <c r="G18" i="4" s="1"/>
  <c r="H18" i="4" s="1"/>
  <c r="C17" i="4"/>
  <c r="G17" i="4" s="1"/>
  <c r="H17" i="4" s="1"/>
  <c r="C16" i="4"/>
  <c r="G16" i="4" s="1"/>
  <c r="H16" i="4" s="1"/>
  <c r="F12" i="7"/>
  <c r="G12" i="7" s="1"/>
  <c r="F11" i="7"/>
  <c r="G11" i="7" s="1"/>
  <c r="F10" i="7"/>
  <c r="G10" i="7" s="1"/>
  <c r="G21" i="6"/>
  <c r="G22" i="6"/>
  <c r="C12" i="6"/>
  <c r="F12" i="6" s="1"/>
  <c r="G12" i="6" s="1"/>
  <c r="C11" i="6"/>
  <c r="F11" i="6" s="1"/>
  <c r="G11" i="6" s="1"/>
  <c r="F10" i="6"/>
  <c r="G10" i="6" s="1"/>
  <c r="C9" i="6"/>
  <c r="F9" i="6" s="1"/>
  <c r="G9" i="6" s="1"/>
  <c r="C13" i="4"/>
  <c r="G13" i="4" s="1"/>
  <c r="H13" i="4" s="1"/>
  <c r="C12" i="4"/>
  <c r="G12" i="4" s="1"/>
  <c r="H12" i="4" s="1"/>
  <c r="C9" i="4"/>
  <c r="G9" i="4" s="1"/>
  <c r="C14" i="3"/>
  <c r="C12" i="5" l="1"/>
  <c r="C11" i="3"/>
  <c r="C15" i="5"/>
  <c r="D33" i="2"/>
  <c r="D15" i="2" s="1"/>
  <c r="D31" i="2"/>
  <c r="C11" i="5"/>
  <c r="H14" i="3"/>
  <c r="E14" i="3"/>
  <c r="H13" i="3"/>
  <c r="I13" i="3" s="1"/>
  <c r="E13" i="3"/>
  <c r="H15" i="3"/>
  <c r="I15" i="3" s="1"/>
  <c r="E15" i="3"/>
  <c r="F9" i="7"/>
  <c r="G9" i="7" s="1"/>
  <c r="G25" i="4"/>
  <c r="E17" i="9" s="1"/>
  <c r="G17" i="9" s="1"/>
  <c r="H9" i="4"/>
  <c r="H25" i="4" s="1"/>
  <c r="I14" i="3" l="1"/>
  <c r="H12" i="3"/>
  <c r="E12" i="3"/>
  <c r="E10" i="3"/>
  <c r="F24" i="7"/>
  <c r="F27" i="9" s="1"/>
  <c r="G27" i="9" s="1"/>
  <c r="G24" i="7"/>
  <c r="G34" i="4"/>
  <c r="H34" i="4" s="1"/>
  <c r="G32" i="4"/>
  <c r="H32" i="4" s="1"/>
  <c r="E11" i="3"/>
  <c r="G33" i="4"/>
  <c r="H33" i="4" s="1"/>
  <c r="G30" i="4"/>
  <c r="H30" i="4" s="1"/>
  <c r="G11" i="5"/>
  <c r="H11" i="5" s="1"/>
  <c r="G15" i="5"/>
  <c r="H15" i="5" s="1"/>
  <c r="G18" i="5"/>
  <c r="H18" i="5" s="1"/>
  <c r="G12" i="5"/>
  <c r="G29" i="4"/>
  <c r="I12" i="3" l="1"/>
  <c r="F10" i="9"/>
  <c r="C14" i="6"/>
  <c r="F14" i="6" s="1"/>
  <c r="G14" i="6" s="1"/>
  <c r="C15" i="6"/>
  <c r="F15" i="6" s="1"/>
  <c r="G15" i="6" s="1"/>
  <c r="C13" i="6"/>
  <c r="F13" i="6" s="1"/>
  <c r="G13" i="6" s="1"/>
  <c r="H12" i="5"/>
  <c r="H23" i="5" s="1"/>
  <c r="G23" i="5"/>
  <c r="H29" i="4"/>
  <c r="H41" i="4" s="1"/>
  <c r="H43" i="4" s="1"/>
  <c r="G41" i="4"/>
  <c r="H11" i="3"/>
  <c r="I11" i="3" s="1"/>
  <c r="G10" i="9" l="1"/>
  <c r="F19" i="9"/>
  <c r="G19" i="9" s="1"/>
  <c r="G43" i="4"/>
  <c r="E18" i="9"/>
  <c r="C16" i="3"/>
  <c r="H10" i="3"/>
  <c r="F9" i="9" s="1"/>
  <c r="G9" i="9" l="1"/>
  <c r="G18" i="9"/>
  <c r="F16" i="9"/>
  <c r="H16" i="3"/>
  <c r="H19" i="3" s="1"/>
  <c r="E16" i="3"/>
  <c r="I10" i="3"/>
  <c r="G23" i="6"/>
  <c r="F23" i="6"/>
  <c r="F20" i="9" l="1"/>
  <c r="G20" i="9" s="1"/>
  <c r="I16" i="3"/>
  <c r="F11" i="9"/>
  <c r="G16" i="9"/>
  <c r="F21" i="9" l="1"/>
  <c r="H16" i="9" s="1"/>
  <c r="G11" i="9"/>
  <c r="F13" i="9"/>
  <c r="H11" i="9" s="1"/>
  <c r="H17" i="9" l="1"/>
  <c r="G21" i="9"/>
  <c r="H19" i="9"/>
  <c r="H18" i="9"/>
  <c r="F25" i="9"/>
  <c r="H20" i="9"/>
  <c r="F23" i="9"/>
  <c r="G13" i="9"/>
  <c r="H12" i="9"/>
  <c r="H10" i="9"/>
  <c r="H9" i="9"/>
  <c r="I19" i="3"/>
  <c r="G23" i="9" l="1"/>
  <c r="F31" i="9"/>
  <c r="F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 Schoenian</author>
  </authors>
  <commentList>
    <comment ref="D10" authorId="0" shapeId="0" xr:uid="{00000000-0006-0000-0100-000001000000}">
      <text>
        <r>
          <rPr>
            <sz val="9"/>
            <color indexed="81"/>
            <rFont val="Tahoma"/>
            <family val="2"/>
          </rPr>
          <t>Enter the number of ewes (of breeding age) in your flock. Well-grown ewe lambs can be successfully bred when they are 7 to 9 months of age.</t>
        </r>
      </text>
    </comment>
    <comment ref="D11" authorId="0" shapeId="0" xr:uid="{00000000-0006-0000-0100-000002000000}">
      <text>
        <r>
          <rPr>
            <sz val="9"/>
            <color indexed="81"/>
            <rFont val="Tahoma"/>
            <family val="2"/>
          </rPr>
          <t>Enter the number of rams to be used for breeding. Typical ram to ewe ratios are 35 to 50 ewes for a mature ram and 15 to 25 ewes for a well-grown ram lamb.</t>
        </r>
      </text>
    </comment>
    <comment ref="D12" authorId="0" shapeId="0" xr:uid="{00000000-0006-0000-0100-000003000000}">
      <text>
        <r>
          <rPr>
            <sz val="9"/>
            <color indexed="81"/>
            <rFont val="Tahoma"/>
            <family val="2"/>
          </rPr>
          <t xml:space="preserve">Estimate annual loss of mature ewes and rams. Should be less than 5%.
</t>
        </r>
      </text>
    </comment>
    <comment ref="D13" authorId="0" shapeId="0" xr:uid="{00000000-0006-0000-0100-000004000000}">
      <text>
        <r>
          <rPr>
            <sz val="9"/>
            <color indexed="81"/>
            <rFont val="Tahoma"/>
            <family val="2"/>
          </rPr>
          <t>Enter percent of ewe flock that will be replaced each year. 15 to 20 percent is average.</t>
        </r>
      </text>
    </comment>
    <comment ref="D14" authorId="0" shapeId="0" xr:uid="{00000000-0006-0000-0100-000005000000}">
      <text>
        <r>
          <rPr>
            <sz val="9"/>
            <color indexed="81"/>
            <rFont val="Tahoma"/>
            <family val="2"/>
          </rPr>
          <t>Enter replacement rate for rams. 33% means ram is used for three years.</t>
        </r>
      </text>
    </comment>
    <comment ref="D23" authorId="0" shapeId="0" xr:uid="{00000000-0006-0000-0100-000006000000}">
      <text>
        <r>
          <rPr>
            <sz val="9"/>
            <color indexed="81"/>
            <rFont val="Tahoma"/>
            <family val="2"/>
          </rPr>
          <t>Enter percent of ewes that lamb. Though it can vary by season and length of ram exposure, at least 90% of ewes should lamb during defined season (usually 34 days/2 heat cycles).</t>
        </r>
      </text>
    </comment>
    <comment ref="D25" authorId="0" shapeId="0" xr:uid="{00000000-0006-0000-0100-000007000000}">
      <text>
        <r>
          <rPr>
            <sz val="9"/>
            <color indexed="81"/>
            <rFont val="Tahoma"/>
            <family val="2"/>
          </rPr>
          <t xml:space="preserve">Enter the number of lambs born per ewe lambing (as a percertage). It will vary by season, age, breed, and nutrition. Two live births per ewe (200%) is obtainable for many flocks.
</t>
        </r>
      </text>
    </comment>
    <comment ref="D27" authorId="0" shapeId="0" xr:uid="{00000000-0006-0000-0100-000008000000}">
      <text>
        <r>
          <rPr>
            <sz val="9"/>
            <color indexed="81"/>
            <rFont val="Tahoma"/>
            <family val="2"/>
          </rPr>
          <t xml:space="preserve">Enter pre-weaning death loss (as a percentage). While a pre-weaning death loss of less than 5% is desirable, losses are typically over 10%.  Most losses occur in the first 10 days. Most common causes of death are starvation, hypothermia, pneumonia, and scours.
</t>
        </r>
      </text>
    </comment>
    <comment ref="D29" authorId="0" shapeId="0" xr:uid="{00000000-0006-0000-0100-000009000000}">
      <text>
        <r>
          <rPr>
            <sz val="9"/>
            <color indexed="81"/>
            <rFont val="Tahoma"/>
            <family val="2"/>
          </rPr>
          <t xml:space="preserve">Enter post-weaning death loss (as a percentage). Post-weaning death losses should be lower than pre-weaning death losses. They should be less than 3%. Parasites and predators are common causes of death.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Susan Schoenian</author>
    <author>Susan</author>
  </authors>
  <commentList>
    <comment ref="C9" authorId="0" shapeId="0" xr:uid="{00000000-0006-0000-0200-000001000000}">
      <text>
        <r>
          <rPr>
            <sz val="9"/>
            <color indexed="81"/>
            <rFont val="Tahoma"/>
            <family val="2"/>
          </rPr>
          <t>The values in this column are calculated from other values in the spreadsheet.</t>
        </r>
      </text>
    </comment>
    <comment ref="F9" authorId="0" shapeId="0" xr:uid="{00000000-0006-0000-0200-000002000000}">
      <text>
        <r>
          <rPr>
            <sz val="9"/>
            <color indexed="81"/>
            <rFont val="Tahoma"/>
            <family val="2"/>
          </rPr>
          <t xml:space="preserve">Enter units of measurement:  pounds, kikograms, or head. </t>
        </r>
      </text>
    </comment>
    <comment ref="G9" authorId="1" shapeId="0" xr:uid="{00000000-0006-0000-0200-000003000000}">
      <text>
        <r>
          <rPr>
            <sz val="9"/>
            <color indexed="81"/>
            <rFont val="Tahoma"/>
            <family val="2"/>
          </rPr>
          <t>Make sure prices match unit.</t>
        </r>
      </text>
    </comment>
    <comment ref="H9" authorId="0" shapeId="0" xr:uid="{00000000-0006-0000-0200-000004000000}">
      <text>
        <r>
          <rPr>
            <sz val="9"/>
            <color indexed="81"/>
            <rFont val="Tahoma"/>
            <family val="2"/>
          </rPr>
          <t>This column shows the total income for each income category. You do not enter data in this column. The values in this column are automatically calculated from other data in the spreadsheet.</t>
        </r>
      </text>
    </comment>
    <comment ref="I9" authorId="0" shapeId="0" xr:uid="{00000000-0006-0000-0200-000005000000}">
      <text>
        <r>
          <rPr>
            <sz val="9"/>
            <color indexed="81"/>
            <rFont val="Tahoma"/>
            <family val="2"/>
          </rPr>
          <t xml:space="preserve">This column shows income per ewe for each income category. You do not enter data in this column. The values in this column are automatically calculated from other data in the spreadsheet.
</t>
        </r>
      </text>
    </comment>
    <comment ref="C10" authorId="0" shapeId="0" xr:uid="{00000000-0006-0000-0200-000006000000}">
      <text>
        <r>
          <rPr>
            <sz val="9"/>
            <color indexed="81"/>
            <rFont val="Tahoma"/>
            <family val="2"/>
          </rPr>
          <t>Half of the lambs are expected to be male, as a sex ratio of 50:50 is the norm. In small flocks, the ratio may be skewed in some years.</t>
        </r>
      </text>
    </comment>
    <comment ref="D10" authorId="0" shapeId="0" xr:uid="{00000000-0006-0000-0200-000007000000}">
      <text>
        <r>
          <rPr>
            <sz val="9"/>
            <color indexed="81"/>
            <rFont val="Tahoma"/>
            <family val="2"/>
          </rPr>
          <t>Enter average selling weight of ram and/or wether market lambs. Market weights vary by market, nutrition, and genetics. They range from 35 to 160 lbs. The US average is 135 lbs. Lambs tend to be marketed at lighter weights in the Eastern US. Some lambs are sold on a carcass weight basis. Though it varies, the average dressing percentage (yield) of lambs is ~50%.</t>
        </r>
      </text>
    </comment>
    <comment ref="G10" authorId="0" shapeId="0" xr:uid="{00000000-0006-0000-0200-000008000000}">
      <text>
        <r>
          <rPr>
            <sz val="9"/>
            <color indexed="81"/>
            <rFont val="Tahoma"/>
            <family val="2"/>
          </rPr>
          <t xml:space="preserve">Enter expected selling price of markets lambs. Prices vary by weight, grade, and day. Carcass prices are usually more than double  live prices.
</t>
        </r>
      </text>
    </comment>
    <comment ref="C11" authorId="0" shapeId="0" xr:uid="{00000000-0006-0000-0200-000009000000}">
      <text>
        <r>
          <rPr>
            <sz val="9"/>
            <color indexed="81"/>
            <rFont val="Tahoma"/>
            <family val="2"/>
          </rPr>
          <t xml:space="preserve">Replacement ewes have been subtracted from this figure.
</t>
        </r>
      </text>
    </comment>
    <comment ref="D11" authorId="0" shapeId="0" xr:uid="{00000000-0006-0000-0200-00000A000000}">
      <text>
        <r>
          <rPr>
            <sz val="9"/>
            <color indexed="81"/>
            <rFont val="Tahoma"/>
            <family val="2"/>
          </rPr>
          <t>Enter average selling weight of ewe market lambs.  Ewe lambs are usually lighter than ram and wether lambs.</t>
        </r>
      </text>
    </comment>
    <comment ref="G11" authorId="0" shapeId="0" xr:uid="{00000000-0006-0000-0200-00000B000000}">
      <text>
        <r>
          <rPr>
            <sz val="9"/>
            <color indexed="81"/>
            <rFont val="Tahoma"/>
            <family val="2"/>
          </rPr>
          <t>Enter expected selling price for female market lambs. Wether and ewe lambs are usually co-mingled and there isn't usually a price difference.</t>
        </r>
      </text>
    </comment>
    <comment ref="C12" authorId="1" shapeId="0" xr:uid="{00000000-0006-0000-0200-00000C000000}">
      <text>
        <r>
          <rPr>
            <sz val="9"/>
            <color indexed="81"/>
            <rFont val="Tahoma"/>
            <family val="2"/>
          </rPr>
          <t>This is the replacement rate, less the number of ewes that die.</t>
        </r>
      </text>
    </comment>
    <comment ref="D12" authorId="0" shapeId="0" xr:uid="{00000000-0006-0000-0200-00000D000000}">
      <text>
        <r>
          <rPr>
            <sz val="9"/>
            <color indexed="81"/>
            <rFont val="Tahoma"/>
            <family val="2"/>
          </rPr>
          <t xml:space="preserve">Enter average selling weight of mature cull ewes. Weights will vary by breed, genetics, age, and body condition.
</t>
        </r>
      </text>
    </comment>
    <comment ref="G12" authorId="0" shapeId="0" xr:uid="{00000000-0006-0000-0200-00000E000000}">
      <text>
        <r>
          <rPr>
            <sz val="9"/>
            <color indexed="81"/>
            <rFont val="Tahoma"/>
            <family val="2"/>
          </rPr>
          <t>Enter expected selling price for cull ewes.  Prices vary by weight, grade, and day.</t>
        </r>
      </text>
    </comment>
    <comment ref="C13" authorId="1" shapeId="0" xr:uid="{00000000-0006-0000-0200-00000F000000}">
      <text>
        <r>
          <rPr>
            <sz val="9"/>
            <color indexed="81"/>
            <rFont val="Tahoma"/>
            <family val="2"/>
          </rPr>
          <t>This is usually an uneven number, since it is an average over several years.</t>
        </r>
      </text>
    </comment>
    <comment ref="D13" authorId="0" shapeId="0" xr:uid="{00000000-0006-0000-0200-000010000000}">
      <text>
        <r>
          <rPr>
            <sz val="9"/>
            <color indexed="81"/>
            <rFont val="Tahoma"/>
            <family val="2"/>
          </rPr>
          <t>Enter average selling weight  of mature cull rams. Weight will vary by breed, genetics, age, and body condition.</t>
        </r>
      </text>
    </comment>
    <comment ref="G13" authorId="0" shapeId="0" xr:uid="{00000000-0006-0000-0200-000011000000}">
      <text>
        <r>
          <rPr>
            <sz val="9"/>
            <color indexed="81"/>
            <rFont val="Tahoma"/>
            <family val="2"/>
          </rPr>
          <t xml:space="preserve">Enter expected selling price for cull rams. 
</t>
        </r>
      </text>
    </comment>
    <comment ref="C14" authorId="1" shapeId="0" xr:uid="{00000000-0006-0000-0200-000012000000}">
      <text>
        <r>
          <rPr>
            <sz val="9"/>
            <color indexed="81"/>
            <rFont val="Tahoma"/>
            <family val="2"/>
          </rPr>
          <t>Enter the number of sheep that are shorn on your farm. Exclude hair and hair x wool crosses.</t>
        </r>
      </text>
    </comment>
    <comment ref="D14" authorId="0" shapeId="0" xr:uid="{00000000-0006-0000-0200-000013000000}">
      <text>
        <r>
          <rPr>
            <sz val="9"/>
            <color indexed="81"/>
            <rFont val="Tahoma"/>
            <family val="2"/>
          </rPr>
          <t xml:space="preserve">Enter the average fleece weight for ewes in the flock. Fleece weights vary by breed and genetics. US average is ~7.3 lbs. Some wool is sold on a clean basis. Clean yields vary from 30 to 70%. Enter 0 if hair sheep or wool is discarded.
</t>
        </r>
      </text>
    </comment>
    <comment ref="G14" authorId="0" shapeId="0" xr:uid="{00000000-0006-0000-0200-000014000000}">
      <text>
        <r>
          <rPr>
            <sz val="9"/>
            <color indexed="81"/>
            <rFont val="Tahoma"/>
            <family val="2"/>
          </rPr>
          <t>Enter expected selling price of wool. Be sure to subtract any transportation or marketing fees.</t>
        </r>
      </text>
    </comment>
    <comment ref="D15" authorId="0" shapeId="0" xr:uid="{00000000-0006-0000-0200-000015000000}">
      <text>
        <r>
          <rPr>
            <sz val="9"/>
            <color indexed="81"/>
            <rFont val="Tahoma"/>
            <family val="2"/>
          </rPr>
          <t xml:space="preserve">Enter average fleece weight.  Enter 0 if hair sheep or LDPs are not applied for.
</t>
        </r>
      </text>
    </comment>
    <comment ref="G15" authorId="0" shapeId="0" xr:uid="{00000000-0006-0000-0200-000016000000}">
      <text>
        <r>
          <rPr>
            <sz val="9"/>
            <color indexed="81"/>
            <rFont val="Tahoma"/>
            <family val="2"/>
          </rPr>
          <t>Enter loan deficiency payment (LDP). If prices are above support prices, there are no LDP payments.</t>
        </r>
      </text>
    </comment>
    <comment ref="C16" authorId="1" shapeId="0" xr:uid="{00000000-0006-0000-0200-000017000000}">
      <text>
        <r>
          <rPr>
            <sz val="9"/>
            <color indexed="81"/>
            <rFont val="Tahoma"/>
            <family val="2"/>
          </rPr>
          <t>Enter the number of wooled market lambs you sell. Exclude hair or hair x wool crosses.</t>
        </r>
      </text>
    </comment>
    <comment ref="D16" authorId="0" shapeId="0" xr:uid="{00000000-0006-0000-0200-000018000000}">
      <text>
        <r>
          <rPr>
            <sz val="9"/>
            <color indexed="81"/>
            <rFont val="Tahoma"/>
            <family val="2"/>
          </rPr>
          <t>This figure has been determined by USDA. It is the standard weight for a lamb pelt.</t>
        </r>
      </text>
    </comment>
    <comment ref="G16" authorId="0" shapeId="0" xr:uid="{00000000-0006-0000-0200-000019000000}">
      <text>
        <r>
          <rPr>
            <sz val="9"/>
            <color indexed="81"/>
            <rFont val="Tahoma"/>
            <family val="2"/>
          </rPr>
          <t>Enter loan deficiency payment (LDP). Put 0 if there are no LDPs for wool or if you have hair sheep.</t>
        </r>
      </text>
    </comment>
    <comment ref="H17" authorId="0" shapeId="0" xr:uid="{00000000-0006-0000-0200-00001A000000}">
      <text>
        <r>
          <rPr>
            <sz val="9"/>
            <color indexed="81"/>
            <rFont val="Tahoma"/>
            <family val="2"/>
          </rPr>
          <t>Enter any additional income you derive from your sheep enterprise, e.g. stud fees, manure or compost sales, farm tours, etc.</t>
        </r>
      </text>
    </comment>
    <comment ref="H19" authorId="0" shapeId="0" xr:uid="{00000000-0006-0000-0200-00001B000000}">
      <text>
        <r>
          <rPr>
            <sz val="9"/>
            <color indexed="81"/>
            <rFont val="Tahoma"/>
            <family val="2"/>
          </rPr>
          <t>This cell indicates the total projected income from the sheep enterprise.</t>
        </r>
      </text>
    </comment>
    <comment ref="I19" authorId="0" shapeId="0" xr:uid="{00000000-0006-0000-0200-00001C000000}">
      <text>
        <r>
          <rPr>
            <sz val="9"/>
            <color indexed="81"/>
            <rFont val="Tahoma"/>
            <family val="2"/>
          </rPr>
          <t>This cell indicates the projected income per ewe (unit of production).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Susan</author>
    <author>Susan Schoenian</author>
  </authors>
  <commentList>
    <comment ref="B6" authorId="0" shapeId="0" xr:uid="{00000000-0006-0000-0300-000001000000}">
      <text>
        <r>
          <rPr>
            <sz val="9"/>
            <color indexed="81"/>
            <rFont val="Tahoma"/>
            <family val="2"/>
          </rPr>
          <t>Many feedstuffs can meet the nutritional requirements of sheep and lambs. Most farms will not have expenditures in all rows.</t>
        </r>
      </text>
    </comment>
    <comment ref="C8" authorId="1" shapeId="0" xr:uid="{00000000-0006-0000-0300-000002000000}">
      <text>
        <r>
          <rPr>
            <sz val="9"/>
            <color indexed="81"/>
            <rFont val="Tahoma"/>
            <family val="2"/>
          </rPr>
          <t>The values in this column are automatically calculated from other values in the spreadsheet.</t>
        </r>
      </text>
    </comment>
    <comment ref="D8" authorId="1" shapeId="0" xr:uid="{00000000-0006-0000-0300-000003000000}">
      <text>
        <r>
          <rPr>
            <sz val="9"/>
            <color indexed="81"/>
            <rFont val="Tahoma"/>
            <family val="2"/>
          </rPr>
          <t>In this column, enter the amount of feed that will be fed to a ewe on a yearling basis. Some cells will have values of 0, as different feedstuffs can be fed to ewes.</t>
        </r>
      </text>
    </comment>
    <comment ref="E8" authorId="0" shapeId="0" xr:uid="{00000000-0006-0000-0300-000004000000}">
      <text>
        <r>
          <rPr>
            <sz val="9"/>
            <color indexed="81"/>
            <rFont val="Tahoma"/>
            <family val="2"/>
          </rPr>
          <t xml:space="preserve">Enter appropriate unit. Could be pounds, kilogram, cwt, ton, acre,  hectare, or other.
</t>
        </r>
      </text>
    </comment>
    <comment ref="F8" authorId="1" shapeId="0" xr:uid="{00000000-0006-0000-0300-000005000000}">
      <text>
        <r>
          <rPr>
            <sz val="9"/>
            <color indexed="81"/>
            <rFont val="Tahoma"/>
            <family val="2"/>
          </rPr>
          <t>Be sure to use realistic (well-researched) figures for feed costs. If a feedstuff is produced on the farm, use opportunity cost:  the value of the feedstuff if you were going to sell it instead of feed it to sheep.</t>
        </r>
      </text>
    </comment>
    <comment ref="B9" authorId="1" shapeId="0" xr:uid="{00000000-0006-0000-0300-000006000000}">
      <text>
        <r>
          <rPr>
            <sz val="9"/>
            <color indexed="81"/>
            <rFont val="Tahoma"/>
            <family val="2"/>
          </rPr>
          <t>Legume hays, such as alfalfa, clover, or lespedeza, are often fed to lactating ewes to meet their increased needs for protein and calcium.</t>
        </r>
      </text>
    </comment>
    <comment ref="B10" authorId="1" shapeId="0" xr:uid="{00000000-0006-0000-0300-000007000000}">
      <text>
        <r>
          <rPr>
            <sz val="9"/>
            <color indexed="81"/>
            <rFont val="Tahoma"/>
            <family val="2"/>
          </rPr>
          <t>Grass hays usually meet the nutritional requirements of dry ewes or ewes in early to mid-gestation.</t>
        </r>
      </text>
    </comment>
    <comment ref="B12" authorId="1" shapeId="0" xr:uid="{00000000-0006-0000-0300-000008000000}">
      <text>
        <r>
          <rPr>
            <sz val="9"/>
            <color indexed="81"/>
            <rFont val="Tahoma"/>
            <family val="2"/>
          </rPr>
          <t>Grain may be a commercial bagged feed or a commodity, such as corn, barley, or oats. Grain is usually fed in late-gestation and during lactation. Ewes can also be flushed with grain.</t>
        </r>
      </text>
    </comment>
    <comment ref="B13" authorId="1" shapeId="0" xr:uid="{00000000-0006-0000-0300-000009000000}">
      <text>
        <r>
          <rPr>
            <sz val="9"/>
            <color indexed="81"/>
            <rFont val="Tahoma"/>
            <family val="2"/>
          </rPr>
          <t>Protein supplement can be a pelleted supplement (balancer pellet) or strictly a protein source, such as soybean meal.</t>
        </r>
      </text>
    </comment>
    <comment ref="B14" authorId="1" shapeId="0" xr:uid="{8EA1A654-EE3F-49EF-8595-B9719FA784E7}">
      <text>
        <r>
          <rPr>
            <sz val="9"/>
            <color indexed="81"/>
            <rFont val="Tahoma"/>
            <family val="2"/>
          </rPr>
          <t>Protein supplement can be a pelleted supplement (balancer pellet) or strictly a protein source, such as soybean meal.</t>
        </r>
      </text>
    </comment>
    <comment ref="B15" authorId="1" shapeId="0" xr:uid="{00000000-0006-0000-0300-00000A000000}">
      <text>
        <r>
          <rPr>
            <sz val="9"/>
            <color indexed="81"/>
            <rFont val="Tahoma"/>
            <family val="2"/>
          </rPr>
          <t>Many by-product feeds can be fed to sheep, including soy hulls cottonseed, and DDSG. Be sure to have by-product feeds evaluated for their nutritive composition.</t>
        </r>
      </text>
    </comment>
    <comment ref="B16" authorId="1" shapeId="0" xr:uid="{00000000-0006-0000-0300-00000B000000}">
      <text>
        <r>
          <rPr>
            <sz val="9"/>
            <color indexed="81"/>
            <rFont val="Tahoma"/>
            <family val="2"/>
          </rPr>
          <t>Silage, haylage, and balage can be economical feed sources for sheep. They are most commonly fed on large farms.</t>
        </r>
      </text>
    </comment>
    <comment ref="B17" authorId="1" shapeId="0" xr:uid="{00000000-0006-0000-0300-00000C000000}">
      <text>
        <r>
          <rPr>
            <sz val="9"/>
            <color indexed="81"/>
            <rFont val="Tahoma"/>
            <family val="2"/>
          </rPr>
          <t>TMR stands for total mixed ration. It combines all forage, grain, protein, minerals, and vitamins into a single feed. It is often fed free choice.</t>
        </r>
      </text>
    </comment>
    <comment ref="B18" authorId="1" shapeId="0" xr:uid="{00000000-0006-0000-0300-00000D000000}">
      <text>
        <r>
          <rPr>
            <sz val="9"/>
            <color indexed="81"/>
            <rFont val="Tahoma"/>
            <family val="2"/>
          </rPr>
          <t>Minerals could be a complete mineral mix, trace mineralized salt, or plain salt.</t>
        </r>
      </text>
    </comment>
    <comment ref="D19" authorId="1" shapeId="0" xr:uid="{00000000-0006-0000-0300-00000E000000}">
      <text>
        <r>
          <rPr>
            <sz val="9"/>
            <color indexed="81"/>
            <rFont val="Tahoma"/>
            <family val="2"/>
          </rPr>
          <t>Enter number of acres that are planted annually for grazing by ewe flock.</t>
        </r>
      </text>
    </comment>
    <comment ref="D20" authorId="1" shapeId="0" xr:uid="{2A62D3D7-117F-449F-A44A-ADA3537EB2C9}">
      <text>
        <r>
          <rPr>
            <sz val="9"/>
            <color indexed="81"/>
            <rFont val="Tahoma"/>
            <family val="2"/>
          </rPr>
          <t>Enter number of acres that are planted annually for grazing by ewe flock.</t>
        </r>
      </text>
    </comment>
    <comment ref="D21" authorId="0" shapeId="0" xr:uid="{00000000-0006-0000-0300-00000F000000}">
      <text>
        <r>
          <rPr>
            <sz val="9"/>
            <color indexed="81"/>
            <rFont val="Tahoma"/>
            <family val="2"/>
          </rPr>
          <t xml:space="preserve">Enter number of acres that are maintained annually for grazing by ewe flock.
</t>
        </r>
      </text>
    </comment>
    <comment ref="D22" authorId="0" shapeId="0" xr:uid="{00000000-0006-0000-0300-000010000000}">
      <text>
        <r>
          <rPr>
            <sz val="9"/>
            <color indexed="81"/>
            <rFont val="Tahoma"/>
            <family val="2"/>
          </rPr>
          <t>Enter number of acres that are rented for grazing by ewe flock.</t>
        </r>
      </text>
    </comment>
    <comment ref="C23" authorId="1" shapeId="0" xr:uid="{00000000-0006-0000-0300-000011000000}">
      <text>
        <r>
          <rPr>
            <sz val="9"/>
            <color indexed="81"/>
            <rFont val="Tahoma"/>
            <family val="2"/>
          </rPr>
          <t>Enter additional feeds that do not fit into categories above. Nutritional tubs or blocks would be examples. Mineral costs could also be included here, if per head values are not known.</t>
        </r>
      </text>
    </comment>
    <comment ref="G25" authorId="1" shapeId="0" xr:uid="{00000000-0006-0000-0300-000012000000}">
      <text>
        <r>
          <rPr>
            <sz val="9"/>
            <color indexed="81"/>
            <rFont val="Tahoma"/>
            <family val="2"/>
          </rPr>
          <t>This is the projected cost of feeding the ewe flock for one year.</t>
        </r>
      </text>
    </comment>
    <comment ref="H25" authorId="1" shapeId="0" xr:uid="{00000000-0006-0000-0300-000013000000}">
      <text>
        <r>
          <rPr>
            <sz val="9"/>
            <color indexed="81"/>
            <rFont val="Tahoma"/>
            <family val="2"/>
          </rPr>
          <t>This is the projected cost of feeding a ewe for one year.</t>
        </r>
      </text>
    </comment>
    <comment ref="C28" authorId="1" shapeId="0" xr:uid="{00000000-0006-0000-0300-000014000000}">
      <text>
        <r>
          <rPr>
            <sz val="9"/>
            <color indexed="81"/>
            <rFont val="Tahoma"/>
            <family val="2"/>
          </rPr>
          <t>The values in this column are automatically calculated from other values in the spreadsheet.</t>
        </r>
      </text>
    </comment>
    <comment ref="D28" authorId="1" shapeId="0" xr:uid="{00000000-0006-0000-0300-000015000000}">
      <text>
        <r>
          <rPr>
            <sz val="9"/>
            <color indexed="81"/>
            <rFont val="Tahoma"/>
            <family val="2"/>
          </rPr>
          <t>In this column, enter the amount of feed that will be fed to each lamb. Some cells will have values of 0, as there are different ways to feed lambs. Grazers may only have values in the pasture lines.</t>
        </r>
      </text>
    </comment>
    <comment ref="E28" authorId="0" shapeId="0" xr:uid="{00000000-0006-0000-0300-000016000000}">
      <text>
        <r>
          <rPr>
            <sz val="9"/>
            <color indexed="81"/>
            <rFont val="Tahoma"/>
            <family val="2"/>
          </rPr>
          <t>Enter appropriate unit. Could be pounds, kilograms, cwt, ton, acre, hectare, or other.</t>
        </r>
      </text>
    </comment>
    <comment ref="B29" authorId="1" shapeId="0" xr:uid="{00000000-0006-0000-0300-000017000000}">
      <text>
        <r>
          <rPr>
            <sz val="9"/>
            <color indexed="81"/>
            <rFont val="Tahoma"/>
            <family val="2"/>
          </rPr>
          <t>Creep feed is the ration that is fed to lambs during the nursing period. It should be high in protein and digestibility. Creep feeding increases weight gain. It may or may not be economical.</t>
        </r>
      </text>
    </comment>
    <comment ref="D29" authorId="1" shapeId="0" xr:uid="{00000000-0006-0000-0300-000018000000}">
      <text>
        <r>
          <rPr>
            <sz val="9"/>
            <color indexed="81"/>
            <rFont val="Tahoma"/>
            <family val="2"/>
          </rPr>
          <t>The amount of creep feed consumed by a lamb varies by breed and genetics. It is estimated to be between 25 and 50 lbs. per head.</t>
        </r>
      </text>
    </comment>
    <comment ref="B30" authorId="1" shapeId="0" xr:uid="{00000000-0006-0000-0300-000019000000}">
      <text>
        <r>
          <rPr>
            <sz val="9"/>
            <color indexed="81"/>
            <rFont val="Tahoma"/>
            <family val="2"/>
          </rPr>
          <t>The finishing diet is the feed fed to lambs from weaning to market. It may be a supplement to pasture or it may be a complete diet fed to lambs in dry lot.</t>
        </r>
      </text>
    </comment>
    <comment ref="D30" authorId="1" shapeId="0" xr:uid="{00000000-0006-0000-0300-00001A000000}">
      <text>
        <r>
          <rPr>
            <sz val="9"/>
            <color indexed="81"/>
            <rFont val="Tahoma"/>
            <family val="2"/>
          </rPr>
          <t>The amount of feed necessary to finish a lamb varies. For lambs fed in dry lot, consider feed efficiency (lbs. feed per pound of gain) when determining amount to put in this cell. For pasture diets, grain may be supplemented with so many pounds per day to improve gain and parasite resiliency.</t>
        </r>
      </text>
    </comment>
    <comment ref="B31" authorId="1" shapeId="0" xr:uid="{00000000-0006-0000-0300-00001B000000}">
      <text>
        <r>
          <rPr>
            <sz val="9"/>
            <color indexed="81"/>
            <rFont val="Tahoma"/>
            <family val="2"/>
          </rPr>
          <t xml:space="preserve">Pasture diets are often supplemented with highly digestible sources of fiber, such as soyhulls.
</t>
        </r>
      </text>
    </comment>
    <comment ref="B32" authorId="1" shapeId="0" xr:uid="{00000000-0006-0000-0300-00001C000000}">
      <text>
        <r>
          <rPr>
            <sz val="9"/>
            <color indexed="81"/>
            <rFont val="Tahoma"/>
            <family val="2"/>
          </rPr>
          <t xml:space="preserve">Some producers supplement grain or pasture diets with hay.
</t>
        </r>
      </text>
    </comment>
    <comment ref="B33" authorId="1" shapeId="0" xr:uid="{00000000-0006-0000-0300-00001D000000}">
      <text>
        <r>
          <rPr>
            <sz val="9"/>
            <color indexed="81"/>
            <rFont val="Tahoma"/>
            <family val="2"/>
          </rPr>
          <t>Lambs can be fed silage diets.</t>
        </r>
      </text>
    </comment>
    <comment ref="B34" authorId="1" shapeId="0" xr:uid="{00000000-0006-0000-0300-00001E000000}">
      <text>
        <r>
          <rPr>
            <sz val="9"/>
            <color indexed="81"/>
            <rFont val="Tahoma"/>
            <family val="2"/>
          </rPr>
          <t>Minerals are only an expense if they are fed free choice, usually on pasture. Usually, minerals are incorporated into creep and finishing diets.</t>
        </r>
      </text>
    </comment>
    <comment ref="D35" authorId="1" shapeId="0" xr:uid="{00000000-0006-0000-0300-00001F000000}">
      <text>
        <r>
          <rPr>
            <sz val="9"/>
            <color indexed="81"/>
            <rFont val="Tahoma"/>
            <family val="2"/>
          </rPr>
          <t>Enter number of acres of annual pasture planted for lamb grazing.</t>
        </r>
      </text>
    </comment>
    <comment ref="D36" authorId="1" shapeId="0" xr:uid="{72603AAD-AA63-458B-8E2C-9AA897D30705}">
      <text>
        <r>
          <rPr>
            <sz val="9"/>
            <color indexed="81"/>
            <rFont val="Tahoma"/>
            <family val="2"/>
          </rPr>
          <t>Enter number of acres of annual pasture planted for lamb grazing.</t>
        </r>
      </text>
    </comment>
    <comment ref="D37" authorId="0" shapeId="0" xr:uid="{00000000-0006-0000-0300-000020000000}">
      <text>
        <r>
          <rPr>
            <sz val="9"/>
            <color indexed="81"/>
            <rFont val="Tahoma"/>
            <family val="2"/>
          </rPr>
          <t>Enter number of acres maintained for lamb grazing.</t>
        </r>
      </text>
    </comment>
    <comment ref="D38" authorId="0" shapeId="0" xr:uid="{00000000-0006-0000-0300-000021000000}">
      <text>
        <r>
          <rPr>
            <sz val="9"/>
            <color indexed="81"/>
            <rFont val="Tahoma"/>
            <family val="2"/>
          </rPr>
          <t>Enter number of acres rented for lamb grazing.</t>
        </r>
      </text>
    </comment>
    <comment ref="B39" authorId="1" shapeId="0" xr:uid="{00000000-0006-0000-0300-000022000000}">
      <text>
        <r>
          <rPr>
            <sz val="9"/>
            <color indexed="81"/>
            <rFont val="Tahoma"/>
            <family val="2"/>
          </rPr>
          <t>Enter additional feeds, not included in the categories above, that are fed to lambs, e.g. milk replacer.</t>
        </r>
      </text>
    </comment>
    <comment ref="G41" authorId="1" shapeId="0" xr:uid="{00000000-0006-0000-0300-000023000000}">
      <text>
        <r>
          <rPr>
            <sz val="9"/>
            <color indexed="81"/>
            <rFont val="Tahoma"/>
            <family val="2"/>
          </rPr>
          <t>This is the projected cost of feeding lambs.</t>
        </r>
      </text>
    </comment>
    <comment ref="H41" authorId="1" shapeId="0" xr:uid="{00000000-0006-0000-0300-000024000000}">
      <text>
        <r>
          <rPr>
            <sz val="9"/>
            <color indexed="81"/>
            <rFont val="Tahoma"/>
            <family val="2"/>
          </rPr>
          <t>This is the projected cost of feeding lambs on a per ewe basis. It will be higher for ewes that have multiple births.</t>
        </r>
      </text>
    </comment>
    <comment ref="G43" authorId="1" shapeId="0" xr:uid="{00000000-0006-0000-0300-000025000000}">
      <text>
        <r>
          <rPr>
            <sz val="9"/>
            <color indexed="81"/>
            <rFont val="Tahoma"/>
            <family val="2"/>
          </rPr>
          <t>This is the projected feed cost for the sheep enterprise.</t>
        </r>
      </text>
    </comment>
    <comment ref="H43" authorId="1" shapeId="0" xr:uid="{00000000-0006-0000-0300-000026000000}">
      <text>
        <r>
          <rPr>
            <sz val="9"/>
            <color indexed="81"/>
            <rFont val="Tahoma"/>
            <family val="2"/>
          </rPr>
          <t xml:space="preserve">This is the projected feed costs on a per ewe basis.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Susan Schoenian</author>
    <author>Susan</author>
  </authors>
  <commentList>
    <comment ref="C9" authorId="0" shapeId="0" xr:uid="{00000000-0006-0000-0400-000001000000}">
      <text>
        <r>
          <rPr>
            <sz val="9"/>
            <color indexed="81"/>
            <rFont val="Tahoma"/>
            <family val="2"/>
          </rPr>
          <t xml:space="preserve">Most of the values in this column are automatically calculated from other values in the spreadsheet.
</t>
        </r>
      </text>
    </comment>
    <comment ref="F9" authorId="0" shapeId="0" xr:uid="{00000000-0006-0000-0400-000002000000}">
      <text>
        <r>
          <rPr>
            <sz val="9"/>
            <color indexed="81"/>
            <rFont val="Tahoma"/>
            <family val="2"/>
          </rPr>
          <t>Enter total or per unit cost of treatment or vaccination.</t>
        </r>
      </text>
    </comment>
    <comment ref="B10" authorId="0" shapeId="0" xr:uid="{00000000-0006-0000-0400-000003000000}">
      <text>
        <r>
          <rPr>
            <sz val="9"/>
            <color indexed="81"/>
            <rFont val="Tahoma"/>
            <family val="2"/>
          </rPr>
          <t>Mature sheep should be dewormed on an as-needed basis</t>
        </r>
        <r>
          <rPr>
            <sz val="9"/>
            <color indexed="81"/>
            <rFont val="Tahoma"/>
            <family val="2"/>
          </rPr>
          <t>, as determined by FAMACHA© scores,  the Five Point Check©, and/or the Happy Factor™. Deworming ewes prior to lambing is a common recommendation, especially with spring lambing and wooled breeds.</t>
        </r>
      </text>
    </comment>
    <comment ref="D10" authorId="0" shapeId="0" xr:uid="{00000000-0006-0000-0400-000004000000}">
      <text>
        <r>
          <rPr>
            <sz val="9"/>
            <color indexed="81"/>
            <rFont val="Tahoma"/>
            <family val="2"/>
          </rPr>
          <t xml:space="preserve">Enter the average number of times a ewe in the flock is dewormed. Regular deworming is not recommended. 1 does not mean every ewe is dewormed once. Some may be wormed twice; some not at all. </t>
        </r>
      </text>
    </comment>
    <comment ref="B11" authorId="0" shapeId="0" xr:uid="{00000000-0006-0000-0400-000005000000}">
      <text>
        <r>
          <rPr>
            <sz val="9"/>
            <color indexed="81"/>
            <rFont val="Tahoma"/>
            <family val="2"/>
          </rPr>
          <t>It is recommended that lambs be dewormed on an as-needed basis</t>
        </r>
        <r>
          <rPr>
            <sz val="9"/>
            <color indexed="81"/>
            <rFont val="Tahoma"/>
            <family val="2"/>
          </rPr>
          <t>, as determined by FAMACHA© scores, the Five Point Check©, and/or the Happy Factor™.</t>
        </r>
      </text>
    </comment>
    <comment ref="D11" authorId="0" shapeId="0" xr:uid="{00000000-0006-0000-0400-000006000000}">
      <text>
        <r>
          <rPr>
            <sz val="9"/>
            <color indexed="81"/>
            <rFont val="Tahoma"/>
            <family val="2"/>
          </rPr>
          <t xml:space="preserve">Enter the average number of times a lamb is dewormed. Regular deworming is not recommended.
</t>
        </r>
      </text>
    </comment>
    <comment ref="B12" authorId="0" shapeId="0" xr:uid="{00000000-0006-0000-0400-000007000000}">
      <text>
        <r>
          <rPr>
            <sz val="9"/>
            <color indexed="81"/>
            <rFont val="Tahoma"/>
            <family val="2"/>
          </rPr>
          <t>As an alternative to having coccidiostats in the feed or mineral, lambs are often treated for coccidiosis prior to weaning.</t>
        </r>
      </text>
    </comment>
    <comment ref="D12" authorId="0" shapeId="0" xr:uid="{00000000-0006-0000-0400-000008000000}">
      <text>
        <r>
          <rPr>
            <sz val="9"/>
            <color indexed="81"/>
            <rFont val="Tahoma"/>
            <family val="2"/>
          </rPr>
          <t xml:space="preserve">Enter number of times lamb receives an individual treatment for coccidiosis.
</t>
        </r>
      </text>
    </comment>
    <comment ref="B13" authorId="0" shapeId="0" xr:uid="{00000000-0006-0000-0400-000009000000}">
      <text>
        <r>
          <rPr>
            <sz val="9"/>
            <color indexed="81"/>
            <rFont val="Tahoma"/>
            <family val="2"/>
          </rPr>
          <t xml:space="preserve">In addition to anthelmintics, there are other products that can be used to help control parasites in sheep, including copper oxide wire particles and sericea lespedeza pellets. Some producers may try natural remedies. </t>
        </r>
      </text>
    </comment>
    <comment ref="G13" authorId="0" shapeId="0" xr:uid="{00000000-0006-0000-0400-00000A000000}">
      <text>
        <r>
          <rPr>
            <sz val="9"/>
            <color indexed="81"/>
            <rFont val="Tahoma"/>
            <family val="2"/>
          </rPr>
          <t>Enter any additional costs for parasite control, such as sericea lespedeza pellets or  copper oxide wire particies (COWP).</t>
        </r>
      </text>
    </comment>
    <comment ref="B14" authorId="0" shapeId="0" xr:uid="{00000000-0006-0000-0400-00000B000000}">
      <text>
        <r>
          <rPr>
            <sz val="9"/>
            <color indexed="81"/>
            <rFont val="Tahoma"/>
            <family val="2"/>
          </rPr>
          <t>It is recommended that sheep be given an annual booster of a clostridial vaccine (e.g. CDT or Covexin-8) during late gestation. Mature rams and wethers should be vaccinated annually.</t>
        </r>
      </text>
    </comment>
    <comment ref="D14" authorId="0" shapeId="0" xr:uid="{00000000-0006-0000-0400-00000C000000}">
      <text>
        <r>
          <rPr>
            <sz val="9"/>
            <color indexed="81"/>
            <rFont val="Tahoma"/>
            <family val="2"/>
          </rPr>
          <t xml:space="preserve">Enter number of clostridial vaccinations given to ewes and rams. Is usually 1. </t>
        </r>
      </text>
    </comment>
    <comment ref="B15" authorId="0" shapeId="0" xr:uid="{00000000-0006-0000-0400-00000D000000}">
      <text>
        <r>
          <rPr>
            <sz val="9"/>
            <color indexed="81"/>
            <rFont val="Tahoma"/>
            <family val="2"/>
          </rPr>
          <t>It is recommended that lambs be vaccinated twice with a clostridial vaccine (e.g. CDT or Covexin-8)  at approximately 6-8 and 10-12 weeks of age.</t>
        </r>
      </text>
    </comment>
    <comment ref="D15" authorId="0" shapeId="0" xr:uid="{00000000-0006-0000-0400-00000E000000}">
      <text>
        <r>
          <rPr>
            <sz val="9"/>
            <color indexed="81"/>
            <rFont val="Tahoma"/>
            <family val="2"/>
          </rPr>
          <t xml:space="preserve">Enter number of clostridial vaccinations given to lambs. Is usually 2.
</t>
        </r>
      </text>
    </comment>
    <comment ref="B16" authorId="0" shapeId="0" xr:uid="{00000000-0006-0000-0400-00000F000000}">
      <text>
        <r>
          <rPr>
            <sz val="9"/>
            <color indexed="81"/>
            <rFont val="Tahoma"/>
            <family val="2"/>
          </rPr>
          <t xml:space="preserve">There is an approved vaccine for vibrio and chlamydia that can be given to sheep to help prevent abortions.
</t>
        </r>
      </text>
    </comment>
    <comment ref="D16" authorId="0" shapeId="0" xr:uid="{00000000-0006-0000-0400-000010000000}">
      <text>
        <r>
          <rPr>
            <sz val="9"/>
            <color indexed="81"/>
            <rFont val="Tahoma"/>
            <family val="2"/>
          </rPr>
          <t xml:space="preserve">Enter number of doses of abortion vaccine. </t>
        </r>
      </text>
    </comment>
    <comment ref="B17" authorId="0" shapeId="0" xr:uid="{00000000-0006-0000-0400-000011000000}">
      <text>
        <r>
          <rPr>
            <sz val="9"/>
            <color indexed="81"/>
            <rFont val="Tahoma"/>
            <family val="2"/>
          </rPr>
          <t>Enter any other vaccines given. In the US, There are vaccines for footrot, caseous lymphadentitis (CL), soremouth, rabies, and pneumonia. There are also anti-toxins available in the case of disease outbreaks.</t>
        </r>
      </text>
    </comment>
    <comment ref="C17" authorId="0" shapeId="0" xr:uid="{00000000-0006-0000-0400-000012000000}">
      <text>
        <r>
          <rPr>
            <sz val="9"/>
            <color indexed="81"/>
            <rFont val="Tahoma"/>
            <family val="2"/>
          </rPr>
          <t>Enter number of animals that are vaccinated.</t>
        </r>
      </text>
    </comment>
    <comment ref="D17" authorId="0" shapeId="0" xr:uid="{00000000-0006-0000-0400-000013000000}">
      <text>
        <r>
          <rPr>
            <sz val="9"/>
            <color indexed="81"/>
            <rFont val="Tahoma"/>
            <family val="2"/>
          </rPr>
          <t xml:space="preserve">Enter number of times each animal is vaccinated. </t>
        </r>
      </text>
    </comment>
    <comment ref="B19" authorId="1" shapeId="0" xr:uid="{00000000-0006-0000-0400-000014000000}">
      <text>
        <r>
          <rPr>
            <sz val="9"/>
            <color indexed="81"/>
            <rFont val="Tahoma"/>
            <family val="2"/>
          </rPr>
          <t>Medicines excluding those above. Examples:  antibiotics, anti-inflammatories, wound care, injectable vitamns and minerals, nutritional supplements, and oral medicines.</t>
        </r>
      </text>
    </comment>
    <comment ref="G19" authorId="0" shapeId="0" xr:uid="{00000000-0006-0000-0400-000015000000}">
      <text>
        <r>
          <rPr>
            <sz val="9"/>
            <color indexed="81"/>
            <rFont val="Tahoma"/>
            <family val="2"/>
          </rPr>
          <t xml:space="preserve">Enter total cost.
</t>
        </r>
      </text>
    </comment>
    <comment ref="F20" authorId="1" shapeId="0" xr:uid="{00000000-0006-0000-0400-000016000000}">
      <text>
        <r>
          <rPr>
            <sz val="9"/>
            <color indexed="81"/>
            <rFont val="Tahoma"/>
            <family val="2"/>
          </rPr>
          <t xml:space="preserve">Cost of farm visits, Vx consultation, diagnostic testing, etc.
</t>
        </r>
      </text>
    </comment>
    <comment ref="G20" authorId="0" shapeId="0" xr:uid="{00000000-0006-0000-0400-000017000000}">
      <text>
        <r>
          <rPr>
            <sz val="9"/>
            <color indexed="81"/>
            <rFont val="Tahoma"/>
            <family val="2"/>
          </rPr>
          <t xml:space="preserve">Enter total cost of veterinary services.
</t>
        </r>
      </text>
    </comment>
    <comment ref="G21" authorId="0" shapeId="0" xr:uid="{00000000-0006-0000-0400-000018000000}">
      <text>
        <r>
          <rPr>
            <sz val="9"/>
            <color indexed="81"/>
            <rFont val="Tahoma"/>
            <family val="2"/>
          </rPr>
          <t>Enter any other expenditures pertaining to animal health, such as estrus synchronization, diagnostic testing and screening.</t>
        </r>
      </text>
    </comment>
    <comment ref="G23" authorId="0" shapeId="0" xr:uid="{00000000-0006-0000-0400-000019000000}">
      <text>
        <r>
          <rPr>
            <sz val="9"/>
            <color indexed="81"/>
            <rFont val="Tahoma"/>
            <family val="2"/>
          </rPr>
          <t>This is the projected health and veterinary cost for the sheep enterprise.</t>
        </r>
      </text>
    </comment>
    <comment ref="H23" authorId="0" shapeId="0" xr:uid="{00000000-0006-0000-0400-00001A000000}">
      <text>
        <r>
          <rPr>
            <sz val="9"/>
            <color indexed="81"/>
            <rFont val="Tahoma"/>
            <family val="2"/>
          </rPr>
          <t>This is the projected health and veterinary cost expressed on a per ewe basis.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Susan Schoenian</author>
    <author>Susan</author>
  </authors>
  <commentList>
    <comment ref="B9" authorId="0" shapeId="0" xr:uid="{00000000-0006-0000-0500-000001000000}">
      <text>
        <r>
          <rPr>
            <sz val="9"/>
            <color indexed="81"/>
            <rFont val="Tahoma"/>
            <family val="2"/>
          </rPr>
          <t xml:space="preserve">Supplies used in the sheep enterprise include ear tags, rubber rings, parts, and small tools.
</t>
        </r>
      </text>
    </comment>
    <comment ref="E9" authorId="0" shapeId="0" xr:uid="{00000000-0006-0000-0500-000002000000}">
      <text>
        <r>
          <rPr>
            <sz val="9"/>
            <color indexed="81"/>
            <rFont val="Tahoma"/>
            <family val="2"/>
          </rPr>
          <t xml:space="preserve">Estimate the cost of supplies per ewe.
</t>
        </r>
      </text>
    </comment>
    <comment ref="B10" authorId="0" shapeId="0" xr:uid="{00000000-0006-0000-0500-000003000000}">
      <text>
        <r>
          <rPr>
            <sz val="9"/>
            <color indexed="81"/>
            <rFont val="Tahoma"/>
            <family val="2"/>
          </rPr>
          <t>Wooled sheep should be sheared annually, preferably before lambing and in advance of hot weather. Hair sheep do not require shearing. Hair x wool crosses may require shearing.</t>
        </r>
      </text>
    </comment>
    <comment ref="E10" authorId="0" shapeId="0" xr:uid="{00000000-0006-0000-0500-000004000000}">
      <text>
        <r>
          <rPr>
            <sz val="9"/>
            <color indexed="81"/>
            <rFont val="Tahoma"/>
            <family val="2"/>
          </rPr>
          <t xml:space="preserve">Enter shearing cost per head. Increase per head cost if there is a set-up fee. Put zero, if you do your own shearing or raise hair sheep.
</t>
        </r>
      </text>
    </comment>
    <comment ref="B11" authorId="0" shapeId="0" xr:uid="{00000000-0006-0000-0500-000005000000}">
      <text>
        <r>
          <rPr>
            <sz val="9"/>
            <color indexed="81"/>
            <rFont val="Tahoma"/>
            <family val="2"/>
          </rPr>
          <t>Various materials can be used to bed sheep, including straw, wood shavings, and corn stalks.</t>
        </r>
      </text>
    </comment>
    <comment ref="E11" authorId="0" shapeId="0" xr:uid="{00000000-0006-0000-0500-000006000000}">
      <text>
        <r>
          <rPr>
            <sz val="9"/>
            <color indexed="81"/>
            <rFont val="Tahoma"/>
            <family val="2"/>
          </rPr>
          <t xml:space="preserve">Estimate the per head cost for bedding.
</t>
        </r>
      </text>
    </comment>
    <comment ref="B12" authorId="0" shapeId="0" xr:uid="{00000000-0006-0000-0500-000007000000}">
      <text>
        <r>
          <rPr>
            <sz val="9"/>
            <color indexed="81"/>
            <rFont val="Tahoma"/>
            <family val="2"/>
          </rPr>
          <t>It is assumed that all breeding rams will be purchased.</t>
        </r>
      </text>
    </comment>
    <comment ref="C12" authorId="0" shapeId="0" xr:uid="{00000000-0006-0000-0500-000008000000}">
      <text>
        <r>
          <rPr>
            <sz val="9"/>
            <color indexed="81"/>
            <rFont val="Tahoma"/>
            <family val="2"/>
          </rPr>
          <t>This is how many rams are replaced each year.</t>
        </r>
      </text>
    </comment>
    <comment ref="E12" authorId="0" shapeId="0" xr:uid="{00000000-0006-0000-0500-000009000000}">
      <text>
        <r>
          <rPr>
            <sz val="9"/>
            <color indexed="81"/>
            <rFont val="Tahoma"/>
            <family val="2"/>
          </rPr>
          <t xml:space="preserve">Put the cost of a ram for breeding. As a general rule of thumb, genetically-superior rams are worth at least 5 times the value of a market lamb.
</t>
        </r>
      </text>
    </comment>
    <comment ref="B13" authorId="0" shapeId="0" xr:uid="{00000000-0006-0000-0500-00000A000000}">
      <text>
        <r>
          <rPr>
            <sz val="9"/>
            <color indexed="81"/>
            <rFont val="Tahoma"/>
            <family val="2"/>
          </rPr>
          <t>Hauling expenses will vary by frequency of marketing and location of market(s).</t>
        </r>
      </text>
    </comment>
    <comment ref="C13" authorId="0" shapeId="0" xr:uid="{00000000-0006-0000-0500-00000B000000}">
      <text>
        <r>
          <rPr>
            <sz val="9"/>
            <color indexed="81"/>
            <rFont val="Tahoma"/>
            <family val="2"/>
          </rPr>
          <t>This is total number lambs, cull ewes, and cull rams that are marketed.</t>
        </r>
      </text>
    </comment>
    <comment ref="E13" authorId="0" shapeId="0" xr:uid="{00000000-0006-0000-0500-00000C000000}">
      <text>
        <r>
          <rPr>
            <sz val="9"/>
            <color indexed="81"/>
            <rFont val="Tahoma"/>
            <family val="2"/>
          </rPr>
          <t>Enter per head cost for hauling to market.</t>
        </r>
      </text>
    </comment>
    <comment ref="B14" authorId="0" shapeId="0" xr:uid="{00000000-0006-0000-0500-00000D000000}">
      <text>
        <r>
          <rPr>
            <sz val="9"/>
            <color indexed="81"/>
            <rFont val="Tahoma"/>
            <family val="2"/>
          </rPr>
          <t>Marketing expenses will vary by type of market. Sale barns, marketing pools, and co-ops typically charge fees, whereas there are no costs if lambs are marketed direct from the farm.</t>
        </r>
      </text>
    </comment>
    <comment ref="C14" authorId="0" shapeId="0" xr:uid="{00000000-0006-0000-0500-00000E000000}">
      <text>
        <r>
          <rPr>
            <sz val="9"/>
            <color indexed="81"/>
            <rFont val="Tahoma"/>
            <family val="2"/>
          </rPr>
          <t>This is total number lambs, cull ewes, and cull rams that are marketed.</t>
        </r>
      </text>
    </comment>
    <comment ref="E14" authorId="0" shapeId="0" xr:uid="{00000000-0006-0000-0500-00000F000000}">
      <text>
        <r>
          <rPr>
            <sz val="9"/>
            <color indexed="81"/>
            <rFont val="Tahoma"/>
            <family val="2"/>
          </rPr>
          <t xml:space="preserve">Enter per head cost for marketing:  sales commission, yardage, and insurance.
</t>
        </r>
      </text>
    </comment>
    <comment ref="B15" authorId="0" shapeId="0" xr:uid="{00000000-0006-0000-0500-000010000000}">
      <text>
        <r>
          <rPr>
            <sz val="9"/>
            <color indexed="81"/>
            <rFont val="Tahoma"/>
            <family val="2"/>
          </rPr>
          <t>US sheep producers are assessed a check-off on all sheep and lambs that they sell, regardless of marketing method.</t>
        </r>
      </text>
    </comment>
    <comment ref="C15" authorId="0" shapeId="0" xr:uid="{00000000-0006-0000-0500-000011000000}">
      <text>
        <r>
          <rPr>
            <sz val="9"/>
            <color indexed="81"/>
            <rFont val="Tahoma"/>
            <family val="2"/>
          </rPr>
          <t xml:space="preserve">This is the combined weight of all lambs, cull ewes, and cull rams sold.
</t>
        </r>
      </text>
    </comment>
    <comment ref="D15" authorId="1" shapeId="0" xr:uid="{00000000-0006-0000-0500-000012000000}">
      <text>
        <r>
          <rPr>
            <sz val="9"/>
            <color indexed="81"/>
            <rFont val="Tahoma"/>
            <family val="2"/>
          </rPr>
          <t xml:space="preserve">The live weight assessement is per pound.
</t>
        </r>
      </text>
    </comment>
    <comment ref="E15" authorId="0" shapeId="0" xr:uid="{00000000-0006-0000-0500-000013000000}">
      <text>
        <r>
          <rPr>
            <sz val="9"/>
            <color indexed="81"/>
            <rFont val="Tahoma"/>
            <family val="2"/>
          </rPr>
          <t xml:space="preserve">There is a check-off assessment of $0.007/lb. of live animal collected by the buyer at the time of sale. Non-US producers should change the cost to $0 (this cell is unprotected).
</t>
        </r>
      </text>
    </comment>
    <comment ref="C16" authorId="0" shapeId="0" xr:uid="{00000000-0006-0000-0500-000014000000}">
      <text>
        <r>
          <rPr>
            <sz val="9"/>
            <color indexed="81"/>
            <rFont val="Tahoma"/>
            <family val="2"/>
          </rPr>
          <t>Enter the number of animals that are direct marketed, including those that are sold to ethnic customers, sold as freezer lambs, sold as retail cuts, and/or sold as breeding stock.  Non-US producers should put 0 in this cell.</t>
        </r>
      </text>
    </comment>
    <comment ref="D16" authorId="1" shapeId="0" xr:uid="{00000000-0006-0000-0500-000015000000}">
      <text>
        <r>
          <rPr>
            <sz val="9"/>
            <color indexed="81"/>
            <rFont val="Tahoma"/>
            <family val="2"/>
          </rPr>
          <t xml:space="preserve">The first handler assessment is per head.
</t>
        </r>
      </text>
    </comment>
    <comment ref="E16" authorId="0" shapeId="0" xr:uid="{00000000-0006-0000-0500-000016000000}">
      <text>
        <r>
          <rPr>
            <sz val="9"/>
            <color indexed="81"/>
            <rFont val="Tahoma"/>
            <family val="2"/>
          </rPr>
          <t xml:space="preserve">There is an additional assessment of $0.42/head for first handlers.  A first handler is the owner of the animal at the time of slaughter. Direct marketers are first handlers.
</t>
        </r>
      </text>
    </comment>
    <comment ref="F17" authorId="0" shapeId="0" xr:uid="{00000000-0006-0000-0500-000017000000}">
      <text>
        <r>
          <rPr>
            <sz val="9"/>
            <color indexed="81"/>
            <rFont val="Tahoma"/>
            <family val="2"/>
          </rPr>
          <t xml:space="preserve">Enter the cost of maintaining livestock guardians (dogs, llamas, and/or donkeys). Be sure to include feed and veterinary costs.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Susan</author>
    <author>Susan Schoenian</author>
  </authors>
  <commentList>
    <comment ref="B6" authorId="0" shapeId="0" xr:uid="{00000000-0006-0000-0600-000001000000}">
      <text>
        <r>
          <rPr>
            <sz val="9"/>
            <color indexed="81"/>
            <rFont val="Tahoma"/>
            <family val="2"/>
          </rPr>
          <t>If capital purchase (e.g. tractor) will be shared with other farm enterprises, enter appropriate share of investment for sheep enterprise.</t>
        </r>
      </text>
    </comment>
    <comment ref="C9" authorId="1" shapeId="0" xr:uid="{00000000-0006-0000-0600-000002000000}">
      <text>
        <r>
          <rPr>
            <sz val="9"/>
            <color indexed="81"/>
            <rFont val="Tahoma"/>
            <family val="2"/>
          </rPr>
          <t>Enter number of ewes you plan to buy.</t>
        </r>
      </text>
    </comment>
    <comment ref="D9" authorId="1" shapeId="0" xr:uid="{00000000-0006-0000-0600-000003000000}">
      <text>
        <r>
          <rPr>
            <sz val="9"/>
            <color indexed="81"/>
            <rFont val="Tahoma"/>
            <family val="2"/>
          </rPr>
          <t xml:space="preserve">Enter the averge cost of ewe breeding stock. Could be lambs, yearlings, or mature ewes -- or mixed age. Favor health-certified animals.
</t>
        </r>
      </text>
    </comment>
    <comment ref="C10" authorId="1" shapeId="0" xr:uid="{00000000-0006-0000-0600-000004000000}">
      <text>
        <r>
          <rPr>
            <sz val="9"/>
            <color indexed="81"/>
            <rFont val="Tahoma"/>
            <family val="2"/>
          </rPr>
          <t>Enter number of rams you plan to buy.</t>
        </r>
      </text>
    </comment>
    <comment ref="D10" authorId="1" shapeId="0" xr:uid="{00000000-0006-0000-0600-000005000000}">
      <text>
        <r>
          <rPr>
            <sz val="9"/>
            <color indexed="81"/>
            <rFont val="Tahoma"/>
            <family val="2"/>
          </rPr>
          <t>Enter the average cost of breeding rams. Could be a lamb, yearling, or mature ram. Favor performance-tested health-certified rams.</t>
        </r>
      </text>
    </comment>
    <comment ref="C11" authorId="1" shapeId="0" xr:uid="{00000000-0006-0000-0600-000006000000}">
      <text>
        <r>
          <rPr>
            <sz val="9"/>
            <color indexed="81"/>
            <rFont val="Tahoma"/>
            <family val="2"/>
          </rPr>
          <t xml:space="preserve">Enter the number of livestock guardians you plan to purchase. Guardian animals include dogs, donkeys, and llamas.
</t>
        </r>
      </text>
    </comment>
    <comment ref="D11" authorId="1" shapeId="0" xr:uid="{00000000-0006-0000-0600-000007000000}">
      <text>
        <r>
          <rPr>
            <sz val="9"/>
            <color indexed="81"/>
            <rFont val="Tahoma"/>
            <family val="2"/>
          </rPr>
          <t xml:space="preserve">Enter the average cost of a livestock guardian animal. </t>
        </r>
      </text>
    </comment>
    <comment ref="C12" authorId="1" shapeId="0" xr:uid="{00000000-0006-0000-0600-000008000000}">
      <text>
        <r>
          <rPr>
            <sz val="9"/>
            <color indexed="81"/>
            <rFont val="Tahoma"/>
            <family val="2"/>
          </rPr>
          <t xml:space="preserve">Enter number of acres that you will establish or renovate for your sheep enterprise.
</t>
        </r>
      </text>
    </comment>
    <comment ref="D12" authorId="1" shapeId="0" xr:uid="{00000000-0006-0000-0600-000009000000}">
      <text>
        <r>
          <rPr>
            <sz val="9"/>
            <color indexed="81"/>
            <rFont val="Tahoma"/>
            <family val="2"/>
          </rPr>
          <t xml:space="preserve">Enter the average cost per acre of establishing or renovating the pastures for your sheep enterprise.
</t>
        </r>
      </text>
    </comment>
    <comment ref="F13" authorId="1" shapeId="0" xr:uid="{00000000-0006-0000-0600-00000A000000}">
      <text>
        <r>
          <rPr>
            <sz val="9"/>
            <color indexed="81"/>
            <rFont val="Tahoma"/>
            <family val="2"/>
          </rPr>
          <t>Enter the amount of money you will invest in fencing.</t>
        </r>
      </text>
    </comment>
    <comment ref="F14" authorId="1" shapeId="0" xr:uid="{00000000-0006-0000-0600-00000B000000}">
      <text>
        <r>
          <rPr>
            <sz val="9"/>
            <color indexed="81"/>
            <rFont val="Tahoma"/>
            <family val="2"/>
          </rPr>
          <t xml:space="preserve">Enter the amount of money will will invest in housing, pens, and shelter.
</t>
        </r>
      </text>
    </comment>
    <comment ref="F15" authorId="1" shapeId="0" xr:uid="{00000000-0006-0000-0600-00000C000000}">
      <text>
        <r>
          <rPr>
            <sz val="9"/>
            <color indexed="81"/>
            <rFont val="Tahoma"/>
            <family val="2"/>
          </rPr>
          <t xml:space="preserve">Enter the amount of money you will invest in watering systems:  troughs, well development, automatic waterers, etc.
</t>
        </r>
      </text>
    </comment>
    <comment ref="F16" authorId="1" shapeId="0" xr:uid="{00000000-0006-0000-0600-00000D000000}">
      <text>
        <r>
          <rPr>
            <sz val="9"/>
            <color indexed="81"/>
            <rFont val="Tahoma"/>
            <family val="2"/>
          </rPr>
          <t xml:space="preserve">Enter the amount of money you will invest in a handling system. You have to have a way to handle your animals. The cost of a scale should be included.
</t>
        </r>
      </text>
    </comment>
    <comment ref="F17" authorId="1" shapeId="0" xr:uid="{00000000-0006-0000-0600-00000E000000}">
      <text>
        <r>
          <rPr>
            <sz val="9"/>
            <color indexed="81"/>
            <rFont val="Tahoma"/>
            <family val="2"/>
          </rPr>
          <t>Enter the cost of feeders.</t>
        </r>
      </text>
    </comment>
    <comment ref="F18" authorId="1" shapeId="0" xr:uid="{00000000-0006-0000-0600-00000F000000}">
      <text>
        <r>
          <rPr>
            <sz val="9"/>
            <color indexed="81"/>
            <rFont val="Tahoma"/>
            <family val="2"/>
          </rPr>
          <t xml:space="preserve">Enter total investment in feed storage and handling.
</t>
        </r>
      </text>
    </comment>
    <comment ref="F19" authorId="1" shapeId="0" xr:uid="{00000000-0006-0000-0600-000010000000}">
      <text>
        <r>
          <rPr>
            <sz val="9"/>
            <color indexed="81"/>
            <rFont val="Tahoma"/>
            <family val="2"/>
          </rPr>
          <t xml:space="preserve">Enter total investment in farm machinery.
</t>
        </r>
      </text>
    </comment>
    <comment ref="F20" authorId="1" shapeId="0" xr:uid="{00000000-0006-0000-0600-000011000000}">
      <text>
        <r>
          <rPr>
            <sz val="9"/>
            <color indexed="81"/>
            <rFont val="Tahoma"/>
            <family val="2"/>
          </rPr>
          <t xml:space="preserve">Enter the amount of money you will invest in supplies and other equipment, e.g. small tools such as electric shears.
</t>
        </r>
      </text>
    </comment>
    <comment ref="B21" authorId="1" shapeId="0" xr:uid="{00000000-0006-0000-0600-000012000000}">
      <text>
        <r>
          <rPr>
            <sz val="9"/>
            <color indexed="81"/>
            <rFont val="Tahoma"/>
            <family val="2"/>
          </rPr>
          <t>Include other investments you will make specifically for the sheep enterprise.</t>
        </r>
      </text>
    </comment>
    <comment ref="F21" authorId="1" shapeId="0" xr:uid="{00000000-0006-0000-0600-000013000000}">
      <text>
        <r>
          <rPr>
            <sz val="9"/>
            <color indexed="81"/>
            <rFont val="Tahoma"/>
            <family val="2"/>
          </rPr>
          <t xml:space="preserve">Enter the amount of additional money you will invest in your sheep enterprise. 
</t>
        </r>
      </text>
    </comment>
    <comment ref="F24" authorId="1" shapeId="0" xr:uid="{00000000-0006-0000-0600-000014000000}">
      <text>
        <r>
          <rPr>
            <sz val="9"/>
            <color indexed="81"/>
            <rFont val="Tahoma"/>
            <family val="2"/>
          </rPr>
          <t xml:space="preserve">This is your total projected investment in your sheep enterprise.
</t>
        </r>
      </text>
    </comment>
    <comment ref="G24" authorId="1" shapeId="0" xr:uid="{00000000-0006-0000-0600-000015000000}">
      <text>
        <r>
          <rPr>
            <sz val="9"/>
            <color indexed="81"/>
            <rFont val="Tahoma"/>
            <family val="2"/>
          </rPr>
          <t>This is your projected investment per unit of production (ewe).</t>
        </r>
      </text>
    </comment>
  </commentList>
</comments>
</file>

<file path=xl/sharedStrings.xml><?xml version="1.0" encoding="utf-8"?>
<sst xmlns="http://schemas.openxmlformats.org/spreadsheetml/2006/main" count="293" uniqueCount="186">
  <si>
    <t>Enterprise Budget</t>
  </si>
  <si>
    <t>Assumptions</t>
  </si>
  <si>
    <t>Income</t>
  </si>
  <si>
    <t>Other Expenses</t>
  </si>
  <si>
    <t>Number of ewes</t>
  </si>
  <si>
    <t>Number of rams</t>
  </si>
  <si>
    <t>Adult death loss</t>
  </si>
  <si>
    <t>Ewe replacement rate</t>
  </si>
  <si>
    <t>Ram replacement rate</t>
  </si>
  <si>
    <t>FLOCK COMPOSITION</t>
  </si>
  <si>
    <t>INCOME CALCULATION</t>
  </si>
  <si>
    <t>No head</t>
  </si>
  <si>
    <t>Price/unit</t>
  </si>
  <si>
    <t>Unit</t>
  </si>
  <si>
    <t>Total</t>
  </si>
  <si>
    <t>Per ewe</t>
  </si>
  <si>
    <t>pound</t>
  </si>
  <si>
    <t>Cull ewes</t>
  </si>
  <si>
    <t>Cull rams</t>
  </si>
  <si>
    <t>Wool</t>
  </si>
  <si>
    <t>Wool LDP</t>
  </si>
  <si>
    <t>Total income</t>
  </si>
  <si>
    <t>Amount</t>
  </si>
  <si>
    <t>Enter data in the yellow cells.  The other cells are password-protected.</t>
  </si>
  <si>
    <t>Hay</t>
  </si>
  <si>
    <t>Grain</t>
  </si>
  <si>
    <t>TMR</t>
  </si>
  <si>
    <t>Silage</t>
  </si>
  <si>
    <t>Minerals</t>
  </si>
  <si>
    <t>Pasture maintenance</t>
  </si>
  <si>
    <t>Pasture rental</t>
  </si>
  <si>
    <t>Cost/unit</t>
  </si>
  <si>
    <t>Feed costs</t>
  </si>
  <si>
    <t>ton</t>
  </si>
  <si>
    <t>acres</t>
  </si>
  <si>
    <t>FEED COSTS</t>
  </si>
  <si>
    <t>EWES</t>
  </si>
  <si>
    <t>LAMBS</t>
  </si>
  <si>
    <t>OTHER EXPENSES</t>
  </si>
  <si>
    <t>Other costs</t>
  </si>
  <si>
    <t>Cost</t>
  </si>
  <si>
    <t>Supplies</t>
  </si>
  <si>
    <t>head</t>
  </si>
  <si>
    <t>Shearing</t>
  </si>
  <si>
    <t>Bedding</t>
  </si>
  <si>
    <t>Ram replacement</t>
  </si>
  <si>
    <t>Finishing ration</t>
  </si>
  <si>
    <t xml:space="preserve">Number </t>
  </si>
  <si>
    <t>Breeding ewes</t>
  </si>
  <si>
    <t>Breeding ram(s)</t>
  </si>
  <si>
    <t>Livestock guardian(s)</t>
  </si>
  <si>
    <t>Pasture establishment, improvement</t>
  </si>
  <si>
    <t>acre</t>
  </si>
  <si>
    <t>Fencing</t>
  </si>
  <si>
    <t>Housing, including lots and pens</t>
  </si>
  <si>
    <t>Handling system</t>
  </si>
  <si>
    <t>Enter other investment cost</t>
  </si>
  <si>
    <t>TOTAL INVESTMENT</t>
  </si>
  <si>
    <t>CAPITAL PURCHASES</t>
  </si>
  <si>
    <t>Total ewe feed costs</t>
  </si>
  <si>
    <t>Total lamb feed cost</t>
  </si>
  <si>
    <t>Total other costs</t>
  </si>
  <si>
    <t>Deworming:  adults</t>
  </si>
  <si>
    <t>doses</t>
  </si>
  <si>
    <t>Deworming:  lambs</t>
  </si>
  <si>
    <t>Other parasite control</t>
  </si>
  <si>
    <t>Clostridial vaccination: adults</t>
  </si>
  <si>
    <t>Clostridial vaccination: lambs</t>
  </si>
  <si>
    <t>Professional veterinary services</t>
  </si>
  <si>
    <t>[1]</t>
  </si>
  <si>
    <t>[2]</t>
  </si>
  <si>
    <t>[3]</t>
  </si>
  <si>
    <t>[4]</t>
  </si>
  <si>
    <t>[5]</t>
  </si>
  <si>
    <t>[6]</t>
  </si>
  <si>
    <t>[7]</t>
  </si>
  <si>
    <t>Veterinary costs</t>
  </si>
  <si>
    <t>Summary</t>
  </si>
  <si>
    <t>Capital investment</t>
  </si>
  <si>
    <t>Unshorn lamb LDP</t>
  </si>
  <si>
    <t xml:space="preserve">The purpose of this enterprise budget is to evaluate the profit potential of a commercial sheep enterprise in </t>
  </si>
  <si>
    <t>Veterinary medicine</t>
  </si>
  <si>
    <t>CALCULATION OF PERCENT LAMB CROP</t>
  </si>
  <si>
    <t>Market lambs: male</t>
  </si>
  <si>
    <t>Market lambs:  ewe</t>
  </si>
  <si>
    <t>Watering system(s)</t>
  </si>
  <si>
    <t>Item</t>
  </si>
  <si>
    <t>By-product feed</t>
  </si>
  <si>
    <t>Other feed purchase</t>
  </si>
  <si>
    <t>Total health and veterinary costs</t>
  </si>
  <si>
    <t>Annual pasture planting</t>
  </si>
  <si>
    <t>Number of ewe lambs kept for replacement</t>
  </si>
  <si>
    <t>Per ewe cost</t>
  </si>
  <si>
    <t>Expenditure</t>
  </si>
  <si>
    <t>Total cost</t>
  </si>
  <si>
    <t>Percent pre-weaning death loss</t>
  </si>
  <si>
    <t>Percent post-weaning death loss</t>
  </si>
  <si>
    <t>Percent ewes lambing</t>
  </si>
  <si>
    <t>Number of lambs sold for market</t>
  </si>
  <si>
    <t>Enter other source of income</t>
  </si>
  <si>
    <t>Livestock guardians (feed, veterinary care)</t>
  </si>
  <si>
    <t>Coccidia treatment: lambs</t>
  </si>
  <si>
    <t>Abortion vaccination: ewes</t>
  </si>
  <si>
    <t>pounds</t>
  </si>
  <si>
    <t>Enter other cost</t>
  </si>
  <si>
    <t>Marketing</t>
  </si>
  <si>
    <t>Milk replacer</t>
  </si>
  <si>
    <t>bags</t>
  </si>
  <si>
    <t>Protein tubs</t>
  </si>
  <si>
    <t>tubs</t>
  </si>
  <si>
    <t>TOTAL FEED COSTS</t>
  </si>
  <si>
    <t>Grass hay</t>
  </si>
  <si>
    <t>Legume hay</t>
  </si>
  <si>
    <t>Protein supplement</t>
  </si>
  <si>
    <t>American lamb check-off - live animal</t>
  </si>
  <si>
    <t>American lamb check-off - first handler</t>
  </si>
  <si>
    <t>Number</t>
  </si>
  <si>
    <t xml:space="preserve">Number of lambs weaned </t>
  </si>
  <si>
    <t xml:space="preserve">Number of ewes lambing </t>
  </si>
  <si>
    <t xml:space="preserve">Number of lambs born live </t>
  </si>
  <si>
    <t>Percent lambs born live (live lambs ÷ # ewes lambing)</t>
  </si>
  <si>
    <t>Total number lambs produced</t>
  </si>
  <si>
    <t>PERCENT LAMB CROP RAISED (copied from below)</t>
  </si>
  <si>
    <t>PERCENT LAMB CROP RAISED</t>
  </si>
  <si>
    <t>Head</t>
  </si>
  <si>
    <t>Creep feed (10-60 days)</t>
  </si>
  <si>
    <t>Other health and veterinary costs</t>
  </si>
  <si>
    <t>Other vaccination</t>
  </si>
  <si>
    <t>Hauling</t>
  </si>
  <si>
    <t>BUDGET SUMMARY</t>
  </si>
  <si>
    <t>Market lambs</t>
  </si>
  <si>
    <t>Cull ewes and rams</t>
  </si>
  <si>
    <t>Other income</t>
  </si>
  <si>
    <t>Total Income</t>
  </si>
  <si>
    <t>Expenses</t>
  </si>
  <si>
    <t>Total expenses</t>
  </si>
  <si>
    <t>Profit</t>
  </si>
  <si>
    <t xml:space="preserve">     Ewe feed cost</t>
  </si>
  <si>
    <t xml:space="preserve">     Lamb feed cost</t>
  </si>
  <si>
    <t xml:space="preserve">%   </t>
  </si>
  <si>
    <t>Data in the white cells are automatically calculated from other values in the spreadsheet.</t>
  </si>
  <si>
    <t>Hover over the red triangle in the upper right corner of the cell to display useful comments.</t>
  </si>
  <si>
    <t>It is assumed that ewes lamb annually and that replacements are kept from the flock and bred to lamb as yearlings.</t>
  </si>
  <si>
    <t>Number of ewes exposed for breeding</t>
  </si>
  <si>
    <t>Expense Ratio:  Expenses ÷ Income</t>
  </si>
  <si>
    <t>Total Investment</t>
  </si>
  <si>
    <t>Years to Repay Investment</t>
  </si>
  <si>
    <t>Rate of Return on Investment (ROI)</t>
  </si>
  <si>
    <t>which the sale of live lambs is the primary source of income. The budget is suitable for either hair or wooled sheep.</t>
  </si>
  <si>
    <t>Percent lamb crop is the most important factor affecting profitability of a sheep enterprise.  It is the number</t>
  </si>
  <si>
    <t>Use the table below to calculate it. Enter values in yellow cells. White cells are automatically calculated.</t>
  </si>
  <si>
    <t xml:space="preserve">    </t>
  </si>
  <si>
    <t>commercial sheep enterprise, this worksheet can be useful for planning a whole flock health program.</t>
  </si>
  <si>
    <t>While health and veterinary costs should not account for a large percentage of the total expenditures in a</t>
  </si>
  <si>
    <t xml:space="preserve">™ </t>
  </si>
  <si>
    <t>Feed storage (bulk bin, silo)</t>
  </si>
  <si>
    <t>Farm machinery (tractor, mower, manure spreader)</t>
  </si>
  <si>
    <t>Feeders (fenceline, hay, grain, mineral)</t>
  </si>
  <si>
    <t xml:space="preserve">In a commercial sheep enterprise, the majority of income is derived from the sale of market lambs. </t>
  </si>
  <si>
    <t>the red triangle in the upper right corner of a cell to display useful comments about the cell.</t>
  </si>
  <si>
    <t xml:space="preserve">There are different ways to finish lambs for market and the economics of different feeding </t>
  </si>
  <si>
    <t xml:space="preserve">systems vary.  If lambs are sold at weaning, the only additional cost may be creep feeding. </t>
  </si>
  <si>
    <t xml:space="preserve">Supplies and small equipment </t>
  </si>
  <si>
    <t>PURCHASE</t>
  </si>
  <si>
    <t>HEALTH &amp; VETERINARY COSTS</t>
  </si>
  <si>
    <t>The budget is password-protected to protect the formulas and structure of the spreadsheet.</t>
  </si>
  <si>
    <t>of lambs available to sell or keep for replacement divided by the number of ewes exposed for breeding.</t>
  </si>
  <si>
    <t>For breeding stock, club lamb, fleece, and milk sales, be sure to use other budgets in this series.</t>
  </si>
  <si>
    <t>Sheep Enterprise Budget</t>
  </si>
  <si>
    <t xml:space="preserve"> Maryland Sheep</t>
  </si>
  <si>
    <t>Feed accounts for a significant portion of the expense of raising sheep, as much as 70 percent of the total. As a result, it is very important to enter realistic data and shop around for the best feed costs. There are different ways to feed sheep, so feed costs can vary considerably among farms and ranches. This worksheet can be used to develop a feed budget for the flock.</t>
  </si>
  <si>
    <t>This enterprise budget was developed by Susan Schoenian, Sheep &amp; Goat Specialist Emeritus,</t>
  </si>
  <si>
    <t>University of Maryland's Western Maryland Research &amp; Education Center in Keedysville, Maryland.</t>
  </si>
  <si>
    <t>The password is budget. Contact Susan at sschoen@umd.edu for information about the budget.</t>
  </si>
  <si>
    <t>Mix hay</t>
  </si>
  <si>
    <t>Complete feed</t>
  </si>
  <si>
    <t>Custom work</t>
  </si>
  <si>
    <t>Record keeping</t>
  </si>
  <si>
    <t>f</t>
  </si>
  <si>
    <t>Wool pellets</t>
  </si>
  <si>
    <t>Colostrum replacer</t>
  </si>
  <si>
    <t xml:space="preserve">BioWorma® </t>
  </si>
  <si>
    <t xml:space="preserve"> Last updated 05.17.25 by S Schoenian</t>
  </si>
  <si>
    <t>Enter data in the bright yellow cells.  The other cells are password-protected. The values in the</t>
  </si>
  <si>
    <t>white cells are automatically calculated from the other values that you provide. Hover over</t>
  </si>
  <si>
    <t>Pasture renovation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</si>
</sst>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0.0"/>
    <numFmt numFmtId="166" formatCode="_(&quot;$&quot;* #,##0_);_(&quot;$&quot;* \(#,##0\);_(&quot;$&quot;* &quot;-&quot;??_);_(@_)"/>
    <numFmt numFmtId="167" formatCode="0.000"/>
    <numFmt numFmtId="168" formatCode="_(&quot;$&quot;* #,##0.000_);_(&quot;$&quot;* \(#,##0.000\);_(&quot;$&quot;* &quot;-&quot;??_);_(@_)"/>
  </numFmts>
  <fonts count="38" x14ac:knownFonts="1">
    <font>
      <sz val="11"/>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48"/>
      <color theme="1"/>
      <name val="Calibri"/>
      <family val="2"/>
      <scheme val="minor"/>
    </font>
    <font>
      <sz val="9"/>
      <color indexed="81"/>
      <name val="Tahoma"/>
      <family val="2"/>
    </font>
    <font>
      <b/>
      <sz val="12"/>
      <color theme="1"/>
      <name val="Calibri"/>
      <family val="2"/>
      <scheme val="minor"/>
    </font>
    <font>
      <b/>
      <sz val="13"/>
      <color theme="0"/>
      <name val="Trebuchet MS"/>
      <family val="2"/>
    </font>
    <font>
      <b/>
      <sz val="16"/>
      <color theme="0"/>
      <name val="Calibri"/>
      <family val="2"/>
      <scheme val="minor"/>
    </font>
    <font>
      <b/>
      <sz val="14"/>
      <color theme="0"/>
      <name val="Calibri"/>
      <family val="2"/>
      <scheme val="minor"/>
    </font>
    <font>
      <u/>
      <sz val="11"/>
      <color theme="10"/>
      <name val="Calibri"/>
      <family val="2"/>
    </font>
    <font>
      <sz val="14"/>
      <name val="Trebuchet MS"/>
      <family val="2"/>
    </font>
    <font>
      <sz val="14"/>
      <color theme="1"/>
      <name val="Trebuchet MS"/>
      <family val="2"/>
    </font>
    <font>
      <b/>
      <sz val="14"/>
      <color theme="0"/>
      <name val="Trebuchet MS"/>
      <family val="2"/>
    </font>
    <font>
      <b/>
      <sz val="14"/>
      <color theme="1"/>
      <name val="Calibri"/>
      <family val="2"/>
      <scheme val="minor"/>
    </font>
    <font>
      <b/>
      <u/>
      <sz val="14"/>
      <name val="Calibri"/>
      <family val="2"/>
    </font>
    <font>
      <sz val="14"/>
      <color theme="0"/>
      <name val="Trebuchet MS"/>
      <family val="2"/>
    </font>
    <font>
      <b/>
      <sz val="36"/>
      <color theme="1"/>
      <name val="Calibri"/>
      <family val="2"/>
      <scheme val="minor"/>
    </font>
    <font>
      <sz val="11"/>
      <color theme="1"/>
      <name val="Trebuchet MS"/>
      <family val="2"/>
    </font>
    <font>
      <b/>
      <sz val="10"/>
      <color theme="1"/>
      <name val="Trebuchet MS"/>
      <family val="2"/>
    </font>
    <font>
      <b/>
      <sz val="10"/>
      <color theme="1"/>
      <name val="Calibri"/>
      <family val="2"/>
      <scheme val="minor"/>
    </font>
    <font>
      <b/>
      <sz val="16"/>
      <color theme="1"/>
      <name val="Calibri"/>
      <family val="2"/>
      <scheme val="minor"/>
    </font>
    <font>
      <i/>
      <sz val="11"/>
      <color theme="1"/>
      <name val="Calibri"/>
      <family val="2"/>
      <scheme val="minor"/>
    </font>
    <font>
      <i/>
      <sz val="12"/>
      <color theme="1"/>
      <name val="Calibri"/>
      <family val="2"/>
      <scheme val="minor"/>
    </font>
    <font>
      <b/>
      <sz val="16"/>
      <color theme="0"/>
      <name val="Trebuchet MS"/>
      <family val="2"/>
    </font>
    <font>
      <b/>
      <sz val="11"/>
      <color theme="0"/>
      <name val="Trebuchet MS"/>
      <family val="2"/>
    </font>
    <font>
      <b/>
      <sz val="36"/>
      <color theme="1"/>
      <name val="Trebuchet MS"/>
      <family val="2"/>
    </font>
    <font>
      <sz val="36"/>
      <color theme="1"/>
      <name val="Trebuchet MS"/>
      <family val="2"/>
    </font>
    <font>
      <b/>
      <sz val="18"/>
      <color theme="0"/>
      <name val="Trebuchet MS"/>
      <family val="2"/>
    </font>
    <font>
      <sz val="18"/>
      <color theme="1"/>
      <name val="Trebuchet MS"/>
      <family val="2"/>
    </font>
    <font>
      <b/>
      <sz val="14"/>
      <color theme="1"/>
      <name val="Trebuchet MS"/>
      <family val="2"/>
    </font>
    <font>
      <b/>
      <sz val="11"/>
      <color theme="1"/>
      <name val="Trebuchet MS"/>
      <family val="2"/>
    </font>
    <font>
      <sz val="11"/>
      <color rgb="FFFFFF00"/>
      <name val="Calibri"/>
      <family val="2"/>
      <scheme val="minor"/>
    </font>
    <font>
      <b/>
      <sz val="12"/>
      <name val="Calibri"/>
      <family val="2"/>
      <scheme val="minor"/>
    </font>
    <font>
      <b/>
      <sz val="20"/>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alignment vertical="top"/>
      <protection locked="0"/>
    </xf>
  </cellStyleXfs>
  <cellXfs count="329">
    <xf numFmtId="0" fontId="0" fillId="0" borderId="0" xfId="0"/>
    <xf numFmtId="0" fontId="6" fillId="0" borderId="0" xfId="0" applyFont="1"/>
    <xf numFmtId="0" fontId="4" fillId="2" borderId="6" xfId="0" applyFont="1" applyFill="1" applyBorder="1"/>
    <xf numFmtId="0" fontId="0" fillId="2" borderId="7" xfId="0" applyFill="1" applyBorder="1"/>
    <xf numFmtId="0" fontId="0" fillId="2" borderId="0" xfId="0" applyFill="1"/>
    <xf numFmtId="0" fontId="0" fillId="2" borderId="8" xfId="0" applyFill="1" applyBorder="1"/>
    <xf numFmtId="0" fontId="0" fillId="0" borderId="7" xfId="0" applyBorder="1"/>
    <xf numFmtId="0" fontId="0" fillId="0" borderId="8" xfId="0" applyBorder="1"/>
    <xf numFmtId="0" fontId="0" fillId="2" borderId="9" xfId="0" applyFill="1" applyBorder="1"/>
    <xf numFmtId="0" fontId="0" fillId="2" borderId="10" xfId="0" applyFill="1" applyBorder="1"/>
    <xf numFmtId="0" fontId="0" fillId="2" borderId="11" xfId="0" applyFill="1" applyBorder="1"/>
    <xf numFmtId="0" fontId="10" fillId="2" borderId="4" xfId="0" applyFont="1" applyFill="1" applyBorder="1"/>
    <xf numFmtId="0" fontId="10" fillId="2" borderId="5" xfId="0" applyFont="1" applyFill="1" applyBorder="1" applyAlignment="1">
      <alignment horizontal="center"/>
    </xf>
    <xf numFmtId="0" fontId="10" fillId="2" borderId="6" xfId="0" applyFont="1" applyFill="1" applyBorder="1" applyAlignment="1">
      <alignment horizontal="center"/>
    </xf>
    <xf numFmtId="0" fontId="0" fillId="2" borderId="4" xfId="0" applyFill="1" applyBorder="1"/>
    <xf numFmtId="0" fontId="0" fillId="2" borderId="5" xfId="0" applyFill="1" applyBorder="1"/>
    <xf numFmtId="0" fontId="0" fillId="2" borderId="6" xfId="0" applyFill="1" applyBorder="1"/>
    <xf numFmtId="0" fontId="6" fillId="0" borderId="7" xfId="0" applyFont="1" applyBorder="1"/>
    <xf numFmtId="0" fontId="12" fillId="0" borderId="7" xfId="0" applyFont="1" applyBorder="1" applyAlignment="1">
      <alignment horizontal="center"/>
    </xf>
    <xf numFmtId="0" fontId="12" fillId="0" borderId="0" xfId="0" applyFont="1" applyAlignment="1">
      <alignment horizontal="center"/>
    </xf>
    <xf numFmtId="0" fontId="14" fillId="0" borderId="16" xfId="0" applyFont="1" applyBorder="1"/>
    <xf numFmtId="0" fontId="14" fillId="0" borderId="1" xfId="0" applyFont="1" applyBorder="1" applyAlignment="1">
      <alignment horizontal="center"/>
    </xf>
    <xf numFmtId="166" fontId="14" fillId="0" borderId="1" xfId="1" applyNumberFormat="1" applyFont="1" applyFill="1" applyBorder="1" applyAlignment="1">
      <alignment horizontal="center"/>
    </xf>
    <xf numFmtId="44" fontId="14" fillId="0" borderId="17" xfId="1" applyFont="1" applyFill="1" applyBorder="1" applyAlignment="1">
      <alignment horizontal="center"/>
    </xf>
    <xf numFmtId="1" fontId="14" fillId="0" borderId="1" xfId="0" applyNumberFormat="1" applyFont="1" applyBorder="1" applyAlignment="1">
      <alignment horizontal="center"/>
    </xf>
    <xf numFmtId="0" fontId="16" fillId="2" borderId="27" xfId="0" applyFont="1" applyFill="1" applyBorder="1"/>
    <xf numFmtId="0" fontId="16" fillId="2" borderId="10" xfId="0" applyFont="1" applyFill="1" applyBorder="1"/>
    <xf numFmtId="0" fontId="14" fillId="0" borderId="18" xfId="0" applyFont="1" applyBorder="1"/>
    <xf numFmtId="0" fontId="17" fillId="0" borderId="0" xfId="0" applyFont="1" applyAlignment="1">
      <alignment horizontal="right"/>
    </xf>
    <xf numFmtId="0" fontId="18" fillId="0" borderId="0" xfId="3" applyFont="1" applyBorder="1" applyAlignment="1" applyProtection="1"/>
    <xf numFmtId="0" fontId="17" fillId="0" borderId="7" xfId="0" applyFont="1" applyBorder="1"/>
    <xf numFmtId="0" fontId="17" fillId="0" borderId="0" xfId="0" applyFont="1"/>
    <xf numFmtId="0" fontId="17" fillId="0" borderId="0" xfId="0" applyFont="1" applyAlignment="1">
      <alignment horizontal="center"/>
    </xf>
    <xf numFmtId="0" fontId="5" fillId="0" borderId="0" xfId="0" applyFont="1"/>
    <xf numFmtId="0" fontId="5" fillId="0" borderId="8" xfId="0" applyFont="1" applyBorder="1"/>
    <xf numFmtId="0" fontId="5" fillId="0" borderId="7" xfId="0" applyFont="1" applyBorder="1"/>
    <xf numFmtId="0" fontId="16" fillId="2" borderId="4" xfId="0" applyFont="1" applyFill="1" applyBorder="1"/>
    <xf numFmtId="0" fontId="16" fillId="2" borderId="5" xfId="0" applyFont="1" applyFill="1" applyBorder="1" applyAlignment="1">
      <alignment horizontal="center"/>
    </xf>
    <xf numFmtId="0" fontId="16" fillId="2" borderId="6" xfId="0" applyFont="1" applyFill="1" applyBorder="1" applyAlignment="1">
      <alignment horizontal="center"/>
    </xf>
    <xf numFmtId="0" fontId="15" fillId="0" borderId="16" xfId="0" applyFont="1" applyBorder="1"/>
    <xf numFmtId="1" fontId="15" fillId="0" borderId="1" xfId="0" applyNumberFormat="1" applyFont="1" applyBorder="1" applyAlignment="1">
      <alignment horizontal="center"/>
    </xf>
    <xf numFmtId="0" fontId="15" fillId="3" borderId="1" xfId="0" applyFont="1" applyFill="1" applyBorder="1" applyAlignment="1" applyProtection="1">
      <alignment horizontal="center"/>
      <protection locked="0"/>
    </xf>
    <xf numFmtId="166" fontId="15" fillId="0" borderId="1" xfId="0" applyNumberFormat="1" applyFont="1" applyBorder="1" applyAlignment="1">
      <alignment horizontal="center"/>
    </xf>
    <xf numFmtId="44" fontId="14" fillId="0" borderId="17" xfId="1" applyFont="1" applyBorder="1" applyAlignment="1">
      <alignment horizontal="center"/>
    </xf>
    <xf numFmtId="167" fontId="14" fillId="0" borderId="1" xfId="0" applyNumberFormat="1" applyFont="1" applyBorder="1" applyAlignment="1">
      <alignment horizontal="center"/>
    </xf>
    <xf numFmtId="166" fontId="15" fillId="0" borderId="1" xfId="1" applyNumberFormat="1" applyFont="1" applyBorder="1" applyAlignment="1">
      <alignment horizontal="center"/>
    </xf>
    <xf numFmtId="44" fontId="14" fillId="0" borderId="17" xfId="0" applyNumberFormat="1" applyFont="1" applyBorder="1" applyAlignment="1">
      <alignment horizontal="center"/>
    </xf>
    <xf numFmtId="0" fontId="6" fillId="0" borderId="8" xfId="0" applyFont="1" applyBorder="1"/>
    <xf numFmtId="0" fontId="12" fillId="0" borderId="8" xfId="0" applyFont="1" applyBorder="1" applyAlignment="1">
      <alignment horizontal="center"/>
    </xf>
    <xf numFmtId="0" fontId="16" fillId="2" borderId="23" xfId="0" applyFont="1" applyFill="1" applyBorder="1" applyAlignment="1">
      <alignment horizontal="center"/>
    </xf>
    <xf numFmtId="0" fontId="15" fillId="0" borderId="1" xfId="0" applyFont="1" applyBorder="1" applyAlignment="1">
      <alignment horizontal="center"/>
    </xf>
    <xf numFmtId="166" fontId="15" fillId="0" borderId="1" xfId="1" applyNumberFormat="1" applyFont="1" applyFill="1" applyBorder="1" applyAlignment="1">
      <alignment horizontal="center"/>
    </xf>
    <xf numFmtId="44" fontId="15" fillId="0" borderId="17" xfId="1" applyFont="1" applyFill="1" applyBorder="1" applyAlignment="1">
      <alignment horizontal="center"/>
    </xf>
    <xf numFmtId="44" fontId="15" fillId="0" borderId="15" xfId="1" applyFont="1" applyFill="1" applyBorder="1" applyAlignment="1">
      <alignment horizontal="center"/>
    </xf>
    <xf numFmtId="44" fontId="15" fillId="0" borderId="26" xfId="1" applyFont="1" applyFill="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16" fillId="0" borderId="32" xfId="0" applyFont="1" applyBorder="1" applyAlignment="1">
      <alignment horizontal="center"/>
    </xf>
    <xf numFmtId="0" fontId="15" fillId="0" borderId="18" xfId="0" applyFont="1" applyBorder="1"/>
    <xf numFmtId="0" fontId="15" fillId="0" borderId="19" xfId="0" applyFont="1" applyBorder="1"/>
    <xf numFmtId="0" fontId="15" fillId="0" borderId="20" xfId="0" applyFont="1" applyBorder="1"/>
    <xf numFmtId="166" fontId="16" fillId="2" borderId="28" xfId="0" applyNumberFormat="1" applyFont="1" applyFill="1" applyBorder="1"/>
    <xf numFmtId="166" fontId="16" fillId="2" borderId="29" xfId="0" applyNumberFormat="1" applyFont="1" applyFill="1" applyBorder="1"/>
    <xf numFmtId="0" fontId="0" fillId="0" borderId="0" xfId="0" applyAlignment="1">
      <alignment horizontal="left"/>
    </xf>
    <xf numFmtId="0" fontId="9" fillId="0" borderId="7"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6" fillId="2" borderId="9" xfId="0" applyFont="1" applyFill="1" applyBorder="1" applyAlignment="1">
      <alignment vertical="center"/>
    </xf>
    <xf numFmtId="0" fontId="19" fillId="2" borderId="10" xfId="0" applyFont="1" applyFill="1" applyBorder="1" applyAlignment="1">
      <alignment vertical="center"/>
    </xf>
    <xf numFmtId="0" fontId="16" fillId="2" borderId="27" xfId="0" applyFont="1" applyFill="1" applyBorder="1" applyAlignment="1">
      <alignment vertical="center"/>
    </xf>
    <xf numFmtId="0" fontId="16" fillId="2" borderId="10" xfId="0" applyFont="1" applyFill="1" applyBorder="1" applyAlignment="1">
      <alignment vertical="center"/>
    </xf>
    <xf numFmtId="0" fontId="12" fillId="2" borderId="0" xfId="0" applyFont="1" applyFill="1" applyAlignment="1">
      <alignment vertical="center"/>
    </xf>
    <xf numFmtId="0" fontId="3" fillId="2" borderId="0" xfId="0" applyFont="1" applyFill="1" applyAlignment="1">
      <alignment vertical="center"/>
    </xf>
    <xf numFmtId="166" fontId="12" fillId="2" borderId="0" xfId="0" applyNumberFormat="1" applyFont="1" applyFill="1" applyAlignment="1">
      <alignment vertical="center"/>
    </xf>
    <xf numFmtId="44" fontId="12" fillId="2" borderId="0" xfId="0" applyNumberFormat="1" applyFont="1" applyFill="1" applyAlignment="1">
      <alignment vertical="center"/>
    </xf>
    <xf numFmtId="44" fontId="24" fillId="0" borderId="0" xfId="0" applyNumberFormat="1" applyFont="1"/>
    <xf numFmtId="168" fontId="24" fillId="0" borderId="0" xfId="1" applyNumberFormat="1" applyFont="1" applyBorder="1"/>
    <xf numFmtId="0" fontId="24" fillId="0" borderId="0" xfId="0" applyFont="1"/>
    <xf numFmtId="0" fontId="25" fillId="0" borderId="0" xfId="0" applyFont="1"/>
    <xf numFmtId="0" fontId="5" fillId="3" borderId="0" xfId="0" applyFont="1" applyFill="1" applyAlignment="1">
      <alignment horizontal="left"/>
    </xf>
    <xf numFmtId="0" fontId="0" fillId="3" borderId="8" xfId="0" applyFill="1" applyBorder="1" applyAlignment="1">
      <alignment horizontal="left"/>
    </xf>
    <xf numFmtId="0" fontId="26" fillId="0" borderId="0" xfId="0" applyFont="1"/>
    <xf numFmtId="0" fontId="5" fillId="3" borderId="35" xfId="0" applyFont="1" applyFill="1" applyBorder="1" applyAlignment="1">
      <alignment horizontal="left"/>
    </xf>
    <xf numFmtId="0" fontId="0" fillId="3" borderId="36" xfId="0" applyFill="1" applyBorder="1" applyAlignment="1">
      <alignment horizontal="left"/>
    </xf>
    <xf numFmtId="1" fontId="17" fillId="0" borderId="1" xfId="2" applyNumberFormat="1" applyFont="1" applyFill="1" applyBorder="1"/>
    <xf numFmtId="1" fontId="17" fillId="0" borderId="3" xfId="2" applyNumberFormat="1" applyFont="1" applyFill="1" applyBorder="1"/>
    <xf numFmtId="0" fontId="0" fillId="0" borderId="9" xfId="0" applyBorder="1"/>
    <xf numFmtId="0" fontId="0" fillId="0" borderId="10" xfId="0" applyBorder="1"/>
    <xf numFmtId="0" fontId="0" fillId="0" borderId="11" xfId="0" applyBorder="1"/>
    <xf numFmtId="9" fontId="5" fillId="0" borderId="10" xfId="2" applyFont="1" applyFill="1" applyBorder="1"/>
    <xf numFmtId="165" fontId="15" fillId="0" borderId="1" xfId="0" applyNumberFormat="1" applyFont="1" applyBorder="1" applyAlignment="1">
      <alignment horizontal="center"/>
    </xf>
    <xf numFmtId="44" fontId="15" fillId="0" borderId="17" xfId="1" applyFont="1" applyBorder="1" applyAlignment="1">
      <alignment horizontal="center"/>
    </xf>
    <xf numFmtId="0" fontId="15" fillId="0" borderId="20" xfId="0" applyFont="1" applyBorder="1" applyAlignment="1">
      <alignment horizontal="center"/>
    </xf>
    <xf numFmtId="0" fontId="16" fillId="2" borderId="0" xfId="0" applyFont="1" applyFill="1" applyAlignment="1">
      <alignment horizontal="center"/>
    </xf>
    <xf numFmtId="0" fontId="27" fillId="2" borderId="7" xfId="0" applyFont="1" applyFill="1" applyBorder="1"/>
    <xf numFmtId="0" fontId="16" fillId="2" borderId="8" xfId="0" applyFont="1" applyFill="1" applyBorder="1" applyAlignment="1">
      <alignment horizontal="center"/>
    </xf>
    <xf numFmtId="44" fontId="15" fillId="0" borderId="1" xfId="1" applyFont="1" applyBorder="1" applyAlignment="1">
      <alignment horizontal="center"/>
    </xf>
    <xf numFmtId="0" fontId="21" fillId="3" borderId="7" xfId="0" applyFont="1" applyFill="1" applyBorder="1"/>
    <xf numFmtId="0" fontId="21" fillId="3" borderId="0" xfId="0" applyFont="1" applyFill="1"/>
    <xf numFmtId="0" fontId="21" fillId="3" borderId="8" xfId="0" applyFont="1" applyFill="1" applyBorder="1"/>
    <xf numFmtId="44" fontId="15" fillId="0" borderId="1" xfId="1" applyFont="1" applyFill="1" applyBorder="1" applyAlignment="1">
      <alignment horizontal="center"/>
    </xf>
    <xf numFmtId="0" fontId="15" fillId="3" borderId="30" xfId="0" applyFont="1" applyFill="1" applyBorder="1" applyProtection="1">
      <protection locked="0"/>
    </xf>
    <xf numFmtId="0" fontId="21" fillId="3" borderId="31" xfId="0" applyFont="1" applyFill="1" applyBorder="1" applyProtection="1">
      <protection locked="0"/>
    </xf>
    <xf numFmtId="44" fontId="15" fillId="3" borderId="1" xfId="1" applyFont="1" applyFill="1" applyBorder="1" applyAlignment="1" applyProtection="1">
      <alignment horizontal="center"/>
      <protection locked="0"/>
    </xf>
    <xf numFmtId="166" fontId="15" fillId="3" borderId="1" xfId="1" applyNumberFormat="1" applyFont="1" applyFill="1" applyBorder="1" applyAlignment="1" applyProtection="1">
      <alignment horizontal="center"/>
      <protection locked="0"/>
    </xf>
    <xf numFmtId="168" fontId="15" fillId="3" borderId="1" xfId="1" applyNumberFormat="1" applyFont="1" applyFill="1" applyBorder="1" applyAlignment="1" applyProtection="1">
      <alignment horizontal="center"/>
      <protection locked="0"/>
    </xf>
    <xf numFmtId="166" fontId="14" fillId="3" borderId="1" xfId="1" applyNumberFormat="1" applyFont="1" applyFill="1" applyBorder="1" applyAlignment="1" applyProtection="1">
      <alignment horizontal="center"/>
      <protection locked="0"/>
    </xf>
    <xf numFmtId="166" fontId="15" fillId="3" borderId="1" xfId="0" applyNumberFormat="1" applyFont="1" applyFill="1" applyBorder="1" applyAlignment="1" applyProtection="1">
      <alignment horizontal="center"/>
      <protection locked="0"/>
    </xf>
    <xf numFmtId="166" fontId="15" fillId="3" borderId="21" xfId="1" applyNumberFormat="1" applyFont="1" applyFill="1" applyBorder="1" applyAlignment="1" applyProtection="1">
      <alignment horizontal="center"/>
      <protection locked="0"/>
    </xf>
    <xf numFmtId="166" fontId="15" fillId="3" borderId="25" xfId="1" applyNumberFormat="1" applyFont="1" applyFill="1" applyBorder="1" applyAlignment="1" applyProtection="1">
      <alignment horizontal="center"/>
      <protection locked="0"/>
    </xf>
    <xf numFmtId="165" fontId="15" fillId="3" borderId="1" xfId="0" applyNumberFormat="1" applyFont="1" applyFill="1" applyBorder="1" applyAlignment="1" applyProtection="1">
      <alignment horizontal="center"/>
      <protection locked="0"/>
    </xf>
    <xf numFmtId="166" fontId="15" fillId="3" borderId="3" xfId="1" applyNumberFormat="1" applyFont="1" applyFill="1" applyBorder="1" applyAlignment="1" applyProtection="1">
      <alignment horizontal="center"/>
      <protection locked="0"/>
    </xf>
    <xf numFmtId="0" fontId="17" fillId="3" borderId="1" xfId="0" applyFont="1" applyFill="1" applyBorder="1" applyProtection="1">
      <protection locked="0"/>
    </xf>
    <xf numFmtId="164" fontId="17" fillId="3" borderId="1" xfId="2" applyNumberFormat="1" applyFont="1" applyFill="1" applyBorder="1" applyProtection="1">
      <protection locked="0"/>
    </xf>
    <xf numFmtId="164" fontId="17" fillId="3" borderId="3" xfId="2" applyNumberFormat="1" applyFont="1" applyFill="1" applyBorder="1" applyProtection="1">
      <protection locked="0"/>
    </xf>
    <xf numFmtId="9" fontId="17" fillId="3" borderId="1" xfId="2" applyFont="1" applyFill="1" applyBorder="1" applyProtection="1">
      <protection locked="0"/>
    </xf>
    <xf numFmtId="1" fontId="15" fillId="0" borderId="1" xfId="0" applyNumberFormat="1" applyFont="1" applyBorder="1" applyAlignment="1" applyProtection="1">
      <alignment horizontal="center"/>
      <protection locked="0"/>
    </xf>
    <xf numFmtId="0" fontId="14" fillId="3" borderId="1" xfId="0" applyFont="1" applyFill="1" applyBorder="1" applyAlignment="1" applyProtection="1">
      <alignment horizontal="center"/>
      <protection locked="0"/>
    </xf>
    <xf numFmtId="44" fontId="14" fillId="3" borderId="1" xfId="1" applyFont="1" applyFill="1" applyBorder="1" applyAlignment="1" applyProtection="1">
      <alignment horizontal="center"/>
      <protection locked="0"/>
    </xf>
    <xf numFmtId="44" fontId="15" fillId="3" borderId="20" xfId="1" applyFont="1" applyFill="1" applyBorder="1" applyAlignment="1" applyProtection="1">
      <alignment horizontal="center"/>
      <protection locked="0"/>
    </xf>
    <xf numFmtId="1" fontId="15" fillId="3" borderId="1" xfId="0" applyNumberFormat="1" applyFont="1" applyFill="1" applyBorder="1" applyAlignment="1" applyProtection="1">
      <alignment horizontal="center"/>
      <protection locked="0"/>
    </xf>
    <xf numFmtId="49" fontId="15" fillId="0" borderId="37" xfId="0" applyNumberFormat="1" applyFont="1" applyBorder="1"/>
    <xf numFmtId="0" fontId="15" fillId="3" borderId="38" xfId="0" applyFont="1" applyFill="1" applyBorder="1" applyAlignment="1" applyProtection="1">
      <alignment horizontal="center"/>
      <protection locked="0"/>
    </xf>
    <xf numFmtId="166" fontId="15" fillId="3" borderId="38" xfId="1" applyNumberFormat="1" applyFont="1" applyFill="1" applyBorder="1" applyAlignment="1" applyProtection="1">
      <alignment horizontal="center"/>
      <protection locked="0"/>
    </xf>
    <xf numFmtId="166" fontId="15" fillId="0" borderId="38" xfId="1" applyNumberFormat="1" applyFont="1" applyFill="1" applyBorder="1" applyAlignment="1">
      <alignment horizontal="center"/>
    </xf>
    <xf numFmtId="166" fontId="15" fillId="0" borderId="39" xfId="1" applyNumberFormat="1" applyFont="1" applyFill="1" applyBorder="1" applyAlignment="1">
      <alignment horizontal="center"/>
    </xf>
    <xf numFmtId="0" fontId="16" fillId="2" borderId="40" xfId="0" applyFont="1" applyFill="1" applyBorder="1" applyAlignment="1">
      <alignment horizontal="left"/>
    </xf>
    <xf numFmtId="0" fontId="16" fillId="2" borderId="41" xfId="0" applyFont="1" applyFill="1" applyBorder="1"/>
    <xf numFmtId="0" fontId="16" fillId="2" borderId="41" xfId="0" applyFont="1" applyFill="1" applyBorder="1" applyAlignment="1">
      <alignment horizontal="center"/>
    </xf>
    <xf numFmtId="0" fontId="16" fillId="2" borderId="42" xfId="0" applyFont="1" applyFill="1" applyBorder="1" applyAlignment="1">
      <alignment horizontal="center"/>
    </xf>
    <xf numFmtId="0" fontId="28" fillId="2" borderId="10" xfId="0" applyFont="1" applyFill="1" applyBorder="1" applyAlignment="1">
      <alignment vertical="center"/>
    </xf>
    <xf numFmtId="0" fontId="16" fillId="2" borderId="33" xfId="0" applyFont="1" applyFill="1" applyBorder="1" applyAlignment="1">
      <alignment vertical="center"/>
    </xf>
    <xf numFmtId="0" fontId="28" fillId="2" borderId="0" xfId="0" applyFont="1" applyFill="1" applyAlignment="1">
      <alignment vertical="center"/>
    </xf>
    <xf numFmtId="44" fontId="16" fillId="2" borderId="0" xfId="0" applyNumberFormat="1" applyFont="1" applyFill="1" applyAlignment="1">
      <alignment vertical="center"/>
    </xf>
    <xf numFmtId="44" fontId="16" fillId="2" borderId="8" xfId="0" applyNumberFormat="1" applyFont="1" applyFill="1" applyBorder="1" applyAlignment="1">
      <alignment vertical="center"/>
    </xf>
    <xf numFmtId="0" fontId="16" fillId="2" borderId="7" xfId="0" applyFont="1" applyFill="1" applyBorder="1" applyAlignment="1">
      <alignment vertical="center"/>
    </xf>
    <xf numFmtId="0" fontId="16" fillId="2" borderId="0" xfId="0" applyFont="1" applyFill="1" applyAlignment="1">
      <alignment horizontal="center" vertical="center"/>
    </xf>
    <xf numFmtId="166" fontId="16" fillId="2" borderId="0" xfId="0" applyNumberFormat="1" applyFont="1" applyFill="1" applyAlignment="1">
      <alignment horizontal="center" vertical="center"/>
    </xf>
    <xf numFmtId="44" fontId="16" fillId="2" borderId="8" xfId="0" applyNumberFormat="1" applyFont="1" applyFill="1" applyBorder="1" applyAlignment="1">
      <alignment horizontal="center" vertical="center"/>
    </xf>
    <xf numFmtId="0" fontId="14" fillId="3" borderId="16" xfId="0" applyFont="1" applyFill="1" applyBorder="1" applyProtection="1">
      <protection locked="0"/>
    </xf>
    <xf numFmtId="1" fontId="14" fillId="3" borderId="1" xfId="0" applyNumberFormat="1" applyFont="1" applyFill="1" applyBorder="1" applyAlignment="1" applyProtection="1">
      <alignment horizontal="center"/>
      <protection locked="0"/>
    </xf>
    <xf numFmtId="0" fontId="21" fillId="2" borderId="7" xfId="0" applyFont="1" applyFill="1" applyBorder="1"/>
    <xf numFmtId="0" fontId="21" fillId="2" borderId="0" xfId="0" applyFont="1" applyFill="1"/>
    <xf numFmtId="0" fontId="21" fillId="2" borderId="8" xfId="0" applyFont="1" applyFill="1" applyBorder="1"/>
    <xf numFmtId="0" fontId="15" fillId="0" borderId="7" xfId="0" applyFont="1" applyBorder="1"/>
    <xf numFmtId="0" fontId="15" fillId="0" borderId="0" xfId="0" applyFont="1"/>
    <xf numFmtId="0" fontId="21" fillId="0" borderId="0" xfId="0" applyFont="1"/>
    <xf numFmtId="0" fontId="21" fillId="0" borderId="8" xfId="0" applyFont="1" applyBorder="1"/>
    <xf numFmtId="0" fontId="21" fillId="0" borderId="7" xfId="0" applyFont="1" applyBorder="1"/>
    <xf numFmtId="0" fontId="16" fillId="2" borderId="7" xfId="0" applyFont="1" applyFill="1" applyBorder="1"/>
    <xf numFmtId="0" fontId="16" fillId="2" borderId="0" xfId="0" applyFont="1" applyFill="1"/>
    <xf numFmtId="0" fontId="33" fillId="0" borderId="7" xfId="0" applyFont="1" applyBorder="1"/>
    <xf numFmtId="0" fontId="33" fillId="0" borderId="0" xfId="0" applyFont="1"/>
    <xf numFmtId="0" fontId="33" fillId="5" borderId="7" xfId="0" applyFont="1" applyFill="1" applyBorder="1"/>
    <xf numFmtId="0" fontId="33" fillId="5" borderId="0" xfId="0" applyFont="1" applyFill="1"/>
    <xf numFmtId="166" fontId="33" fillId="5" borderId="0" xfId="1" applyNumberFormat="1" applyFont="1" applyFill="1" applyBorder="1"/>
    <xf numFmtId="44" fontId="33" fillId="5" borderId="0" xfId="1" applyFont="1" applyFill="1" applyBorder="1"/>
    <xf numFmtId="164" fontId="33" fillId="5" borderId="8" xfId="2" applyNumberFormat="1" applyFont="1" applyFill="1" applyBorder="1"/>
    <xf numFmtId="44" fontId="33" fillId="0" borderId="0" xfId="0" applyNumberFormat="1" applyFont="1"/>
    <xf numFmtId="0" fontId="34" fillId="0" borderId="8" xfId="0" applyFont="1" applyBorder="1"/>
    <xf numFmtId="44" fontId="16" fillId="2" borderId="0" xfId="0" applyNumberFormat="1" applyFont="1" applyFill="1" applyAlignment="1">
      <alignment horizontal="center"/>
    </xf>
    <xf numFmtId="166" fontId="33" fillId="5" borderId="0" xfId="0" applyNumberFormat="1" applyFont="1" applyFill="1"/>
    <xf numFmtId="44" fontId="33" fillId="5" borderId="0" xfId="0" applyNumberFormat="1" applyFont="1" applyFill="1"/>
    <xf numFmtId="9" fontId="34" fillId="5" borderId="8" xfId="2" applyFont="1" applyFill="1" applyBorder="1"/>
    <xf numFmtId="0" fontId="16" fillId="2" borderId="9" xfId="0" applyFont="1" applyFill="1" applyBorder="1"/>
    <xf numFmtId="9" fontId="16" fillId="2" borderId="11" xfId="2" applyFont="1" applyFill="1" applyBorder="1" applyAlignment="1">
      <alignment horizontal="center"/>
    </xf>
    <xf numFmtId="0" fontId="28" fillId="2" borderId="8" xfId="0" applyFont="1" applyFill="1" applyBorder="1" applyAlignment="1">
      <alignment horizontal="right"/>
    </xf>
    <xf numFmtId="0" fontId="15" fillId="3" borderId="7" xfId="0" applyFont="1" applyFill="1" applyBorder="1"/>
    <xf numFmtId="0" fontId="15" fillId="3" borderId="0" xfId="0" applyFont="1" applyFill="1"/>
    <xf numFmtId="166" fontId="15" fillId="3" borderId="0" xfId="0" applyNumberFormat="1" applyFont="1" applyFill="1"/>
    <xf numFmtId="44" fontId="15" fillId="3" borderId="0" xfId="0" applyNumberFormat="1" applyFont="1" applyFill="1"/>
    <xf numFmtId="2" fontId="16" fillId="2" borderId="11" xfId="2" applyNumberFormat="1" applyFont="1" applyFill="1" applyBorder="1" applyAlignment="1">
      <alignment horizontal="center"/>
    </xf>
    <xf numFmtId="166" fontId="16" fillId="2" borderId="10" xfId="1" applyNumberFormat="1" applyFont="1" applyFill="1" applyBorder="1" applyAlignment="1">
      <alignment horizontal="right"/>
    </xf>
    <xf numFmtId="166" fontId="16" fillId="2" borderId="0" xfId="0" applyNumberFormat="1" applyFont="1" applyFill="1"/>
    <xf numFmtId="44" fontId="16" fillId="2" borderId="0" xfId="0" applyNumberFormat="1" applyFont="1" applyFill="1"/>
    <xf numFmtId="166" fontId="15" fillId="0" borderId="0" xfId="1" applyNumberFormat="1" applyFont="1" applyBorder="1"/>
    <xf numFmtId="44" fontId="15" fillId="0" borderId="0" xfId="1" applyFont="1" applyBorder="1"/>
    <xf numFmtId="164" fontId="15" fillId="0" borderId="8" xfId="2" applyNumberFormat="1" applyFont="1" applyBorder="1"/>
    <xf numFmtId="166" fontId="15" fillId="0" borderId="0" xfId="1" applyNumberFormat="1" applyFont="1" applyFill="1" applyBorder="1" applyAlignment="1">
      <alignment horizontal="center"/>
    </xf>
    <xf numFmtId="44" fontId="15" fillId="0" borderId="0" xfId="0" applyNumberFormat="1" applyFont="1" applyAlignment="1">
      <alignment horizontal="center"/>
    </xf>
    <xf numFmtId="9" fontId="15" fillId="0" borderId="8" xfId="2" applyFont="1" applyFill="1" applyBorder="1" applyAlignment="1">
      <alignment horizontal="right"/>
    </xf>
    <xf numFmtId="9" fontId="15" fillId="0" borderId="8" xfId="2" applyFont="1" applyBorder="1"/>
    <xf numFmtId="2" fontId="15" fillId="3" borderId="0" xfId="0" applyNumberFormat="1" applyFont="1" applyFill="1"/>
    <xf numFmtId="0" fontId="15" fillId="3" borderId="8" xfId="0" applyFont="1" applyFill="1" applyBorder="1"/>
    <xf numFmtId="44" fontId="16" fillId="2" borderId="10" xfId="1" applyFont="1" applyFill="1" applyBorder="1" applyAlignment="1">
      <alignment horizontal="right"/>
    </xf>
    <xf numFmtId="2" fontId="15" fillId="3" borderId="8" xfId="0" applyNumberFormat="1" applyFont="1" applyFill="1" applyBorder="1"/>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31" xfId="0" applyFont="1" applyBorder="1" applyAlignment="1">
      <alignment horizontal="center" vertical="center"/>
    </xf>
    <xf numFmtId="0" fontId="11" fillId="0" borderId="0" xfId="0" applyFont="1" applyAlignment="1">
      <alignment vertical="center"/>
    </xf>
    <xf numFmtId="0" fontId="11" fillId="0" borderId="8" xfId="0" applyFont="1" applyBorder="1" applyAlignment="1">
      <alignment vertical="center"/>
    </xf>
    <xf numFmtId="9" fontId="17" fillId="6" borderId="2" xfId="0" applyNumberFormat="1" applyFont="1" applyFill="1" applyBorder="1"/>
    <xf numFmtId="9" fontId="17" fillId="6" borderId="2" xfId="2" applyFont="1" applyFill="1" applyBorder="1"/>
    <xf numFmtId="49" fontId="14" fillId="0" borderId="18" xfId="0" applyNumberFormat="1" applyFont="1" applyBorder="1"/>
    <xf numFmtId="49" fontId="0" fillId="0" borderId="19" xfId="0" applyNumberFormat="1" applyBorder="1"/>
    <xf numFmtId="49" fontId="0" fillId="0" borderId="20" xfId="0" applyNumberFormat="1" applyBorder="1"/>
    <xf numFmtId="0" fontId="6" fillId="0" borderId="19" xfId="0" applyFont="1" applyBorder="1"/>
    <xf numFmtId="0" fontId="6" fillId="0" borderId="20" xfId="0" applyFont="1" applyBorder="1"/>
    <xf numFmtId="0" fontId="0" fillId="0" borderId="0" xfId="0" applyAlignment="1">
      <alignment horizontal="center" vertical="center" wrapText="1"/>
    </xf>
    <xf numFmtId="168" fontId="15" fillId="3" borderId="20" xfId="1" applyNumberFormat="1" applyFont="1" applyFill="1" applyBorder="1" applyAlignment="1" applyProtection="1">
      <alignment horizontal="center"/>
      <protection locked="0"/>
    </xf>
    <xf numFmtId="0" fontId="15" fillId="6" borderId="1" xfId="0" applyFont="1" applyFill="1" applyBorder="1" applyAlignment="1">
      <alignment horizontal="center"/>
    </xf>
    <xf numFmtId="0" fontId="20" fillId="2" borderId="7" xfId="0" applyFont="1" applyFill="1" applyBorder="1" applyAlignment="1">
      <alignment horizontal="center"/>
    </xf>
    <xf numFmtId="0" fontId="20" fillId="2" borderId="0" xfId="0" applyFont="1" applyFill="1" applyAlignment="1">
      <alignment horizontal="center"/>
    </xf>
    <xf numFmtId="0" fontId="20" fillId="2" borderId="0" xfId="0" applyFont="1" applyFill="1"/>
    <xf numFmtId="0" fontId="20" fillId="2" borderId="8" xfId="0" applyFont="1" applyFill="1" applyBorder="1"/>
    <xf numFmtId="44" fontId="27" fillId="2" borderId="15" xfId="0" applyNumberFormat="1" applyFont="1" applyFill="1" applyBorder="1" applyAlignment="1">
      <alignment vertical="center"/>
    </xf>
    <xf numFmtId="166" fontId="27" fillId="2" borderId="21" xfId="0" applyNumberFormat="1" applyFont="1" applyFill="1" applyBorder="1" applyAlignment="1">
      <alignment vertical="center"/>
    </xf>
    <xf numFmtId="166" fontId="27" fillId="2" borderId="10" xfId="0" applyNumberFormat="1" applyFont="1" applyFill="1" applyBorder="1" applyAlignment="1">
      <alignment vertical="center"/>
    </xf>
    <xf numFmtId="44" fontId="27" fillId="2" borderId="11" xfId="0" applyNumberFormat="1" applyFont="1" applyFill="1" applyBorder="1" applyAlignment="1">
      <alignment vertical="center"/>
    </xf>
    <xf numFmtId="0" fontId="15" fillId="6" borderId="22" xfId="0" applyFont="1" applyFill="1" applyBorder="1" applyAlignment="1">
      <alignment horizontal="center"/>
    </xf>
    <xf numFmtId="0" fontId="15" fillId="6" borderId="19" xfId="0" applyFont="1" applyFill="1" applyBorder="1" applyAlignment="1">
      <alignment horizontal="center"/>
    </xf>
    <xf numFmtId="0" fontId="35" fillId="2" borderId="5" xfId="0" applyFont="1" applyFill="1" applyBorder="1" applyAlignment="1">
      <alignment horizontal="left"/>
    </xf>
    <xf numFmtId="0" fontId="21" fillId="0" borderId="20" xfId="0" applyFont="1" applyBorder="1"/>
    <xf numFmtId="0" fontId="7" fillId="3" borderId="7" xfId="0" applyFont="1" applyFill="1" applyBorder="1" applyAlignment="1">
      <alignment horizontal="center"/>
    </xf>
    <xf numFmtId="0" fontId="0" fillId="0" borderId="0" xfId="0" applyAlignment="1">
      <alignment horizontal="center"/>
    </xf>
    <xf numFmtId="0" fontId="7" fillId="3" borderId="34" xfId="0" applyFont="1" applyFill="1" applyBorder="1" applyAlignment="1">
      <alignment horizontal="center"/>
    </xf>
    <xf numFmtId="0" fontId="0" fillId="0" borderId="35" xfId="0" applyBorder="1" applyAlignment="1">
      <alignment horizontal="center"/>
    </xf>
    <xf numFmtId="0" fontId="9" fillId="3" borderId="4" xfId="0" applyFont="1"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9" fillId="3" borderId="9" xfId="0" applyFont="1" applyFill="1" applyBorder="1" applyAlignment="1">
      <alignment horizontal="center" vertical="top"/>
    </xf>
    <xf numFmtId="0" fontId="0" fillId="3" borderId="10" xfId="0" applyFill="1" applyBorder="1" applyAlignment="1">
      <alignment horizontal="center" vertical="top"/>
    </xf>
    <xf numFmtId="0" fontId="0" fillId="3" borderId="11" xfId="0" applyFill="1" applyBorder="1" applyAlignment="1">
      <alignment horizontal="center" vertical="top"/>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9" fillId="0" borderId="7" xfId="0" applyFont="1" applyBorder="1" applyAlignment="1">
      <alignment horizontal="center"/>
    </xf>
    <xf numFmtId="0" fontId="9" fillId="0" borderId="0" xfId="0" applyFont="1" applyAlignment="1">
      <alignment horizontal="center"/>
    </xf>
    <xf numFmtId="0" fontId="9" fillId="0" borderId="8" xfId="0" applyFont="1" applyBorder="1" applyAlignment="1">
      <alignment horizontal="center"/>
    </xf>
    <xf numFmtId="0" fontId="0" fillId="0" borderId="8" xfId="0" applyBorder="1" applyAlignment="1">
      <alignment horizont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0" xfId="0" applyFont="1" applyFill="1" applyBorder="1" applyAlignment="1">
      <alignment vertical="center"/>
    </xf>
    <xf numFmtId="0" fontId="11" fillId="2" borderId="11" xfId="0" applyFont="1" applyFill="1" applyBorder="1" applyAlignment="1">
      <alignment vertical="center"/>
    </xf>
    <xf numFmtId="0" fontId="20" fillId="3" borderId="7" xfId="0" applyFont="1" applyFill="1" applyBorder="1" applyAlignment="1">
      <alignment horizontal="center"/>
    </xf>
    <xf numFmtId="0" fontId="20" fillId="3" borderId="0" xfId="0" applyFont="1" applyFill="1" applyAlignment="1">
      <alignment horizontal="center"/>
    </xf>
    <xf numFmtId="0" fontId="20" fillId="0" borderId="0" xfId="0" applyFont="1"/>
    <xf numFmtId="0" fontId="20" fillId="0" borderId="8" xfId="0" applyFont="1" applyBorder="1"/>
    <xf numFmtId="49" fontId="9" fillId="4" borderId="4" xfId="0" applyNumberFormat="1" applyFont="1" applyFill="1" applyBorder="1" applyAlignment="1">
      <alignment horizontal="center"/>
    </xf>
    <xf numFmtId="49" fontId="9" fillId="4" borderId="5" xfId="0" applyNumberFormat="1" applyFont="1" applyFill="1" applyBorder="1" applyAlignment="1">
      <alignment horizontal="center"/>
    </xf>
    <xf numFmtId="49" fontId="9" fillId="4" borderId="6" xfId="0" applyNumberFormat="1" applyFont="1" applyFill="1" applyBorder="1" applyAlignment="1">
      <alignment horizontal="center"/>
    </xf>
    <xf numFmtId="0" fontId="0" fillId="2" borderId="4" xfId="0" applyFill="1" applyBorder="1"/>
    <xf numFmtId="0" fontId="0" fillId="0" borderId="5" xfId="0" applyBorder="1"/>
    <xf numFmtId="0" fontId="9" fillId="4" borderId="7" xfId="0" applyFont="1" applyFill="1" applyBorder="1" applyAlignment="1">
      <alignment horizontal="center"/>
    </xf>
    <xf numFmtId="0" fontId="9" fillId="4" borderId="0" xfId="0" applyFont="1" applyFill="1" applyAlignment="1">
      <alignment horizontal="center"/>
    </xf>
    <xf numFmtId="0" fontId="9" fillId="4" borderId="8" xfId="0" applyFont="1" applyFill="1" applyBorder="1" applyAlignment="1">
      <alignment horizontal="center"/>
    </xf>
    <xf numFmtId="0" fontId="9" fillId="4" borderId="9" xfId="0" applyFont="1" applyFill="1" applyBorder="1" applyAlignment="1">
      <alignment horizontal="center" vertical="top"/>
    </xf>
    <xf numFmtId="0" fontId="9" fillId="4" borderId="10" xfId="0" applyFont="1" applyFill="1" applyBorder="1" applyAlignment="1">
      <alignment horizontal="center" vertical="top"/>
    </xf>
    <xf numFmtId="0" fontId="9" fillId="4" borderId="11" xfId="0" applyFont="1" applyFill="1" applyBorder="1" applyAlignment="1">
      <alignment horizontal="center" vertical="top"/>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1" xfId="0" applyFont="1" applyFill="1" applyBorder="1" applyAlignment="1">
      <alignment vertical="center"/>
    </xf>
    <xf numFmtId="0" fontId="11" fillId="2" borderId="42" xfId="0" applyFont="1" applyFill="1" applyBorder="1" applyAlignment="1">
      <alignment vertical="center"/>
    </xf>
    <xf numFmtId="0" fontId="36" fillId="6" borderId="7" xfId="0" applyFont="1" applyFill="1" applyBorder="1" applyAlignment="1">
      <alignment horizontal="center" vertical="center"/>
    </xf>
    <xf numFmtId="0" fontId="36" fillId="6" borderId="0" xfId="0" applyFont="1" applyFill="1" applyAlignment="1">
      <alignment horizontal="center" vertical="center"/>
    </xf>
    <xf numFmtId="0" fontId="36" fillId="6" borderId="8" xfId="0" applyFont="1" applyFill="1" applyBorder="1" applyAlignment="1">
      <alignment horizontal="center" vertical="center"/>
    </xf>
    <xf numFmtId="0" fontId="22" fillId="0" borderId="0" xfId="0" applyFont="1" applyAlignment="1">
      <alignment horizontal="left"/>
    </xf>
    <xf numFmtId="0" fontId="23" fillId="0" borderId="0" xfId="0" applyFont="1"/>
    <xf numFmtId="0" fontId="17" fillId="0" borderId="0" xfId="0" applyFont="1" applyAlignment="1">
      <alignment horizontal="center" vertical="center" wrapText="1"/>
    </xf>
    <xf numFmtId="0" fontId="0" fillId="0" borderId="0" xfId="0" applyAlignment="1">
      <alignment horizontal="center" vertical="center" wrapText="1"/>
    </xf>
    <xf numFmtId="0" fontId="0" fillId="0" borderId="6" xfId="0" applyBorder="1"/>
    <xf numFmtId="0" fontId="20" fillId="3" borderId="8" xfId="0" applyFont="1" applyFill="1" applyBorder="1" applyAlignment="1">
      <alignment horizontal="center"/>
    </xf>
    <xf numFmtId="0" fontId="11" fillId="2" borderId="9" xfId="0" applyFont="1" applyFill="1" applyBorder="1" applyAlignment="1">
      <alignment horizontal="center"/>
    </xf>
    <xf numFmtId="0" fontId="11" fillId="2" borderId="10" xfId="0" applyFont="1" applyFill="1" applyBorder="1" applyAlignment="1">
      <alignment horizontal="center"/>
    </xf>
    <xf numFmtId="0" fontId="11" fillId="2" borderId="11" xfId="0" applyFont="1" applyFill="1" applyBorder="1" applyAlignment="1">
      <alignment horizontal="center"/>
    </xf>
    <xf numFmtId="0" fontId="15" fillId="3" borderId="18" xfId="0" applyFont="1" applyFill="1" applyBorder="1" applyProtection="1">
      <protection locked="0"/>
    </xf>
    <xf numFmtId="0" fontId="6" fillId="3" borderId="19" xfId="0" applyFont="1" applyFill="1" applyBorder="1" applyProtection="1">
      <protection locked="0"/>
    </xf>
    <xf numFmtId="0" fontId="9" fillId="6" borderId="7" xfId="0" applyFont="1" applyFill="1" applyBorder="1" applyAlignment="1">
      <alignment horizontal="center"/>
    </xf>
    <xf numFmtId="0" fontId="1" fillId="6" borderId="0" xfId="0" applyFont="1" applyFill="1" applyAlignment="1">
      <alignment horizontal="center"/>
    </xf>
    <xf numFmtId="0" fontId="1" fillId="6" borderId="8" xfId="0" applyFont="1" applyFill="1" applyBorder="1" applyAlignment="1">
      <alignment horizontal="center"/>
    </xf>
    <xf numFmtId="0" fontId="9" fillId="6" borderId="7" xfId="0" applyFont="1" applyFill="1" applyBorder="1" applyAlignment="1">
      <alignment horizontal="center" vertical="top"/>
    </xf>
    <xf numFmtId="0" fontId="1" fillId="6" borderId="0" xfId="0" applyFont="1" applyFill="1" applyAlignment="1">
      <alignment horizontal="center" vertical="top"/>
    </xf>
    <xf numFmtId="0" fontId="1" fillId="6" borderId="8" xfId="0" applyFont="1" applyFill="1" applyBorder="1" applyAlignment="1">
      <alignment horizontal="center" vertical="top"/>
    </xf>
    <xf numFmtId="0" fontId="0" fillId="0" borderId="20" xfId="0" applyBorder="1"/>
    <xf numFmtId="0" fontId="15" fillId="0" borderId="18" xfId="0" applyFont="1" applyBorder="1"/>
    <xf numFmtId="0" fontId="21" fillId="0" borderId="20" xfId="0" applyFont="1" applyBorder="1"/>
    <xf numFmtId="0" fontId="37" fillId="2" borderId="12" xfId="0" applyFont="1" applyFill="1" applyBorder="1" applyAlignment="1">
      <alignment horizontal="center"/>
    </xf>
    <xf numFmtId="0" fontId="37" fillId="2" borderId="13" xfId="0" applyFont="1" applyFill="1" applyBorder="1" applyAlignment="1">
      <alignment horizontal="center"/>
    </xf>
    <xf numFmtId="0" fontId="37" fillId="2" borderId="10" xfId="0" applyFont="1" applyFill="1" applyBorder="1" applyAlignment="1">
      <alignment horizontal="center"/>
    </xf>
    <xf numFmtId="0" fontId="37" fillId="2" borderId="14" xfId="0" applyFont="1" applyFill="1" applyBorder="1" applyAlignment="1">
      <alignment horizontal="center"/>
    </xf>
    <xf numFmtId="0" fontId="9" fillId="6" borderId="7"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8" xfId="0" applyFont="1" applyFill="1" applyBorder="1" applyAlignment="1">
      <alignment horizontal="center" vertical="center" wrapText="1"/>
    </xf>
    <xf numFmtId="0" fontId="36" fillId="6" borderId="7" xfId="0" applyFont="1" applyFill="1" applyBorder="1" applyAlignment="1">
      <alignment horizontal="center" wrapText="1"/>
    </xf>
    <xf numFmtId="0" fontId="36" fillId="6" borderId="7" xfId="0" applyFont="1" applyFill="1" applyBorder="1" applyAlignment="1">
      <alignment horizontal="center" vertical="top" wrapText="1"/>
    </xf>
    <xf numFmtId="0" fontId="0" fillId="6" borderId="0" xfId="0" applyFill="1" applyAlignment="1">
      <alignment horizontal="center" vertical="top"/>
    </xf>
    <xf numFmtId="0" fontId="0" fillId="6" borderId="8" xfId="0" applyFill="1" applyBorder="1" applyAlignment="1">
      <alignment horizontal="center" vertical="top"/>
    </xf>
    <xf numFmtId="0" fontId="14" fillId="3" borderId="18" xfId="0" applyFont="1" applyFill="1" applyBorder="1" applyProtection="1">
      <protection locked="0"/>
    </xf>
    <xf numFmtId="0" fontId="0" fillId="3" borderId="19" xfId="0" applyFill="1" applyBorder="1" applyProtection="1">
      <protection locked="0"/>
    </xf>
    <xf numFmtId="0" fontId="0" fillId="3" borderId="20" xfId="0" applyFill="1" applyBorder="1" applyProtection="1">
      <protection locked="0"/>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1" fillId="2" borderId="14" xfId="0" applyFont="1" applyFill="1" applyBorder="1" applyAlignment="1">
      <alignment horizontal="center"/>
    </xf>
    <xf numFmtId="49" fontId="14" fillId="0" borderId="18" xfId="0" applyNumberFormat="1" applyFont="1" applyBorder="1"/>
    <xf numFmtId="49" fontId="0" fillId="0" borderId="19" xfId="0" applyNumberFormat="1" applyBorder="1"/>
    <xf numFmtId="49" fontId="0" fillId="0" borderId="20" xfId="0" applyNumberFormat="1" applyBorder="1"/>
    <xf numFmtId="0" fontId="9" fillId="0" borderId="7" xfId="0" applyFont="1" applyBorder="1" applyAlignment="1">
      <alignment horizontal="center" wrapText="1"/>
    </xf>
    <xf numFmtId="0" fontId="0" fillId="0" borderId="0" xfId="0" applyAlignment="1">
      <alignment horizontal="center" wrapText="1"/>
    </xf>
    <xf numFmtId="0" fontId="0" fillId="0" borderId="8" xfId="0" applyBorder="1" applyAlignment="1">
      <alignment horizontal="center" wrapText="1"/>
    </xf>
    <xf numFmtId="0" fontId="9" fillId="0" borderId="7" xfId="0" applyFont="1" applyBorder="1" applyAlignment="1">
      <alignment horizontal="center" vertical="top"/>
    </xf>
    <xf numFmtId="0" fontId="0" fillId="0" borderId="0" xfId="0" applyAlignment="1">
      <alignment horizontal="center" vertical="top"/>
    </xf>
    <xf numFmtId="0" fontId="0" fillId="0" borderId="8" xfId="0" applyBorder="1" applyAlignment="1">
      <alignment horizontal="center" vertical="top"/>
    </xf>
    <xf numFmtId="0" fontId="15" fillId="3" borderId="12" xfId="0" applyFont="1" applyFill="1" applyBorder="1" applyProtection="1">
      <protection locked="0"/>
    </xf>
    <xf numFmtId="0" fontId="6" fillId="3" borderId="13" xfId="0" applyFont="1" applyFill="1" applyBorder="1" applyProtection="1">
      <protection locked="0"/>
    </xf>
    <xf numFmtId="0" fontId="6" fillId="3" borderId="24" xfId="0" applyFont="1" applyFill="1" applyBorder="1" applyProtection="1">
      <protection locked="0"/>
    </xf>
    <xf numFmtId="0" fontId="6" fillId="0" borderId="19" xfId="0" applyFont="1" applyBorder="1"/>
    <xf numFmtId="0" fontId="6" fillId="0" borderId="20" xfId="0" applyFont="1" applyBorder="1"/>
    <xf numFmtId="0" fontId="15" fillId="3" borderId="16" xfId="0" applyFont="1" applyFill="1" applyBorder="1" applyProtection="1">
      <protection locked="0"/>
    </xf>
    <xf numFmtId="0" fontId="15" fillId="3" borderId="1" xfId="0" applyFont="1" applyFill="1" applyBorder="1" applyProtection="1">
      <protection locked="0"/>
    </xf>
    <xf numFmtId="0" fontId="15" fillId="0" borderId="16" xfId="0" applyFont="1" applyBorder="1"/>
    <xf numFmtId="0" fontId="15" fillId="0" borderId="1" xfId="0" applyFont="1" applyBorder="1"/>
    <xf numFmtId="0" fontId="15" fillId="0" borderId="19" xfId="0" applyFont="1" applyBorder="1"/>
    <xf numFmtId="0" fontId="15" fillId="0" borderId="20" xfId="0" applyFont="1" applyBorder="1"/>
    <xf numFmtId="2" fontId="16" fillId="2" borderId="10" xfId="0" applyNumberFormat="1" applyFont="1" applyFill="1" applyBorder="1" applyAlignment="1">
      <alignment horizontal="center"/>
    </xf>
    <xf numFmtId="0" fontId="15" fillId="0" borderId="10" xfId="0" applyFont="1" applyBorder="1" applyAlignment="1">
      <alignment horizontal="center"/>
    </xf>
    <xf numFmtId="9" fontId="16" fillId="2" borderId="10" xfId="2" applyFont="1" applyFill="1" applyBorder="1" applyAlignment="1">
      <alignment horizontal="center"/>
    </xf>
    <xf numFmtId="9" fontId="16" fillId="2" borderId="0" xfId="2" applyFont="1" applyFill="1" applyBorder="1" applyAlignment="1">
      <alignment horizontal="center" vertical="center"/>
    </xf>
    <xf numFmtId="0" fontId="15" fillId="0" borderId="0" xfId="0" applyFont="1" applyAlignment="1">
      <alignment horizontal="center" vertical="center"/>
    </xf>
    <xf numFmtId="0" fontId="29" fillId="3" borderId="7" xfId="0" applyFont="1" applyFill="1" applyBorder="1" applyAlignment="1">
      <alignment horizontal="center"/>
    </xf>
    <xf numFmtId="0" fontId="29" fillId="3" borderId="0" xfId="0" applyFont="1" applyFill="1" applyAlignment="1">
      <alignment horizontal="center"/>
    </xf>
    <xf numFmtId="0" fontId="30" fillId="0" borderId="8" xfId="0" applyFont="1" applyBorder="1"/>
    <xf numFmtId="0" fontId="31" fillId="2" borderId="7" xfId="0" applyFont="1" applyFill="1" applyBorder="1" applyAlignment="1">
      <alignment horizontal="center"/>
    </xf>
    <xf numFmtId="0" fontId="31" fillId="2" borderId="0" xfId="0" applyFont="1" applyFill="1" applyAlignment="1">
      <alignment horizontal="center"/>
    </xf>
    <xf numFmtId="0" fontId="32" fillId="0" borderId="8" xfId="0" applyFont="1" applyBorder="1"/>
    <xf numFmtId="2" fontId="15" fillId="3" borderId="1" xfId="0" applyNumberFormat="1" applyFont="1" applyFill="1" applyBorder="1" applyAlignment="1" applyProtection="1">
      <alignment horizontal="center"/>
      <protection locked="0"/>
    </xf>
    <xf numFmtId="1" fontId="15" fillId="3" borderId="1" xfId="0" applyNumberFormat="1" applyFont="1" applyFill="1" applyBorder="1" applyAlignment="1">
      <alignment horizontal="center"/>
    </xf>
    <xf numFmtId="1" fontId="15" fillId="0" borderId="1" xfId="0" applyNumberFormat="1" applyFont="1" applyFill="1" applyBorder="1" applyAlignment="1" applyProtection="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53340</xdr:colOff>
      <xdr:row>9</xdr:row>
      <xdr:rowOff>45721</xdr:rowOff>
    </xdr:from>
    <xdr:to>
      <xdr:col>8</xdr:col>
      <xdr:colOff>485775</xdr:colOff>
      <xdr:row>15</xdr:row>
      <xdr:rowOff>221601</xdr:rowOff>
    </xdr:to>
    <xdr:pic>
      <xdr:nvPicPr>
        <xdr:cNvPr id="2" name="Picture 1" descr="652-xbred-triplets.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149090" y="2626996"/>
          <a:ext cx="1927860" cy="1604630"/>
        </a:xfrm>
        <a:prstGeom prst="rect">
          <a:avLst/>
        </a:prstGeom>
      </xdr:spPr>
    </xdr:pic>
    <xdr:clientData/>
  </xdr:twoCellAnchor>
  <xdr:twoCellAnchor editAs="oneCell">
    <xdr:from>
      <xdr:col>8</xdr:col>
      <xdr:colOff>9525</xdr:colOff>
      <xdr:row>2</xdr:row>
      <xdr:rowOff>219076</xdr:rowOff>
    </xdr:from>
    <xdr:to>
      <xdr:col>10</xdr:col>
      <xdr:colOff>560775</xdr:colOff>
      <xdr:row>3</xdr:row>
      <xdr:rowOff>619126</xdr:rowOff>
    </xdr:to>
    <xdr:pic>
      <xdr:nvPicPr>
        <xdr:cNvPr id="7" name="Picture 6">
          <a:extLst>
            <a:ext uri="{FF2B5EF4-FFF2-40B4-BE49-F238E27FC236}">
              <a16:creationId xmlns:a16="http://schemas.microsoft.com/office/drawing/2014/main" id="{615EFD5A-3B6F-4A74-98BB-7E180B50B2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21110983">
          <a:off x="5600700" y="485776"/>
          <a:ext cx="1980000" cy="1047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showGridLines="0" tabSelected="1" workbookViewId="0">
      <selection activeCell="E10" sqref="E10"/>
    </sheetView>
  </sheetViews>
  <sheetFormatPr defaultRowHeight="15" x14ac:dyDescent="0.25"/>
  <cols>
    <col min="1" max="1" width="1.28515625" customWidth="1"/>
    <col min="2" max="2" width="10.85546875" customWidth="1"/>
    <col min="3" max="3" width="8.85546875" customWidth="1"/>
    <col min="5" max="5" width="20.85546875" customWidth="1"/>
    <col min="6" max="6" width="10.42578125" customWidth="1"/>
    <col min="8" max="8" width="13.28515625" customWidth="1"/>
    <col min="9" max="9" width="10.42578125" customWidth="1"/>
    <col min="10" max="10" width="11" customWidth="1"/>
    <col min="11" max="11" width="11.85546875" customWidth="1"/>
  </cols>
  <sheetData>
    <row r="1" spans="2:11" ht="8.25" customHeight="1" thickBot="1" x14ac:dyDescent="0.3"/>
    <row r="2" spans="2:11" ht="12.75" customHeight="1" x14ac:dyDescent="0.25">
      <c r="B2" s="14"/>
      <c r="C2" s="15"/>
      <c r="D2" s="15"/>
      <c r="E2" s="15"/>
      <c r="F2" s="15"/>
      <c r="G2" s="15"/>
      <c r="H2" s="15"/>
      <c r="I2" s="211" t="s">
        <v>182</v>
      </c>
      <c r="J2" s="15"/>
      <c r="K2" s="16"/>
    </row>
    <row r="3" spans="2:11" ht="51" customHeight="1" x14ac:dyDescent="0.9">
      <c r="B3" s="213" t="s">
        <v>169</v>
      </c>
      <c r="C3" s="214"/>
      <c r="D3" s="214"/>
      <c r="E3" s="214"/>
      <c r="F3" s="214"/>
      <c r="G3" s="214"/>
      <c r="H3" s="214"/>
      <c r="I3" s="79"/>
      <c r="J3" s="79"/>
      <c r="K3" s="80"/>
    </row>
    <row r="4" spans="2:11" ht="54" customHeight="1" x14ac:dyDescent="0.9">
      <c r="B4" s="215" t="s">
        <v>0</v>
      </c>
      <c r="C4" s="216"/>
      <c r="D4" s="216"/>
      <c r="E4" s="216"/>
      <c r="F4" s="216"/>
      <c r="G4" s="216"/>
      <c r="H4" s="216"/>
      <c r="I4" s="82"/>
      <c r="J4" s="82"/>
      <c r="K4" s="83"/>
    </row>
    <row r="5" spans="2:11" x14ac:dyDescent="0.25">
      <c r="B5" s="6"/>
      <c r="K5" s="7"/>
    </row>
    <row r="6" spans="2:11" ht="15.75" x14ac:dyDescent="0.25">
      <c r="B6" s="228" t="s">
        <v>80</v>
      </c>
      <c r="C6" s="229"/>
      <c r="D6" s="229"/>
      <c r="E6" s="229"/>
      <c r="F6" s="229"/>
      <c r="G6" s="229"/>
      <c r="H6" s="229"/>
      <c r="I6" s="229"/>
      <c r="J6" s="229"/>
      <c r="K6" s="230"/>
    </row>
    <row r="7" spans="2:11" ht="15.75" x14ac:dyDescent="0.25">
      <c r="B7" s="228" t="s">
        <v>148</v>
      </c>
      <c r="C7" s="229"/>
      <c r="D7" s="229"/>
      <c r="E7" s="229"/>
      <c r="F7" s="229"/>
      <c r="G7" s="229"/>
      <c r="H7" s="229"/>
      <c r="I7" s="229"/>
      <c r="J7" s="229"/>
      <c r="K7" s="230"/>
    </row>
    <row r="8" spans="2:11" ht="15.75" x14ac:dyDescent="0.25">
      <c r="B8" s="228" t="s">
        <v>142</v>
      </c>
      <c r="C8" s="214"/>
      <c r="D8" s="214"/>
      <c r="E8" s="214"/>
      <c r="F8" s="214"/>
      <c r="G8" s="214"/>
      <c r="H8" s="214"/>
      <c r="I8" s="214"/>
      <c r="J8" s="214"/>
      <c r="K8" s="231"/>
    </row>
    <row r="9" spans="2:11" x14ac:dyDescent="0.25">
      <c r="B9" s="6"/>
      <c r="K9" s="7"/>
    </row>
    <row r="10" spans="2:11" ht="18.75" x14ac:dyDescent="0.3">
      <c r="B10" s="6"/>
      <c r="D10" s="28" t="s">
        <v>69</v>
      </c>
      <c r="E10" s="29" t="s">
        <v>1</v>
      </c>
      <c r="K10" s="7"/>
    </row>
    <row r="11" spans="2:11" ht="18.75" x14ac:dyDescent="0.3">
      <c r="B11" s="6"/>
      <c r="D11" s="28" t="s">
        <v>70</v>
      </c>
      <c r="E11" s="29" t="s">
        <v>2</v>
      </c>
      <c r="K11" s="7"/>
    </row>
    <row r="12" spans="2:11" ht="18.75" x14ac:dyDescent="0.3">
      <c r="B12" s="6"/>
      <c r="D12" s="28" t="s">
        <v>71</v>
      </c>
      <c r="E12" s="29" t="s">
        <v>32</v>
      </c>
      <c r="K12" s="7"/>
    </row>
    <row r="13" spans="2:11" ht="18.75" x14ac:dyDescent="0.3">
      <c r="B13" s="6"/>
      <c r="D13" s="28" t="s">
        <v>72</v>
      </c>
      <c r="E13" s="29" t="s">
        <v>76</v>
      </c>
      <c r="K13" s="7"/>
    </row>
    <row r="14" spans="2:11" ht="18.75" x14ac:dyDescent="0.3">
      <c r="B14" s="6"/>
      <c r="D14" s="28" t="s">
        <v>73</v>
      </c>
      <c r="E14" s="29" t="s">
        <v>3</v>
      </c>
      <c r="K14" s="7"/>
    </row>
    <row r="15" spans="2:11" ht="18.75" x14ac:dyDescent="0.3">
      <c r="B15" s="6"/>
      <c r="D15" s="28" t="s">
        <v>74</v>
      </c>
      <c r="E15" s="29" t="s">
        <v>78</v>
      </c>
      <c r="K15" s="7"/>
    </row>
    <row r="16" spans="2:11" ht="18.75" x14ac:dyDescent="0.3">
      <c r="B16" s="6"/>
      <c r="D16" s="28" t="s">
        <v>75</v>
      </c>
      <c r="E16" s="29" t="s">
        <v>77</v>
      </c>
      <c r="K16" s="7"/>
    </row>
    <row r="17" spans="1:11" ht="18.75" x14ac:dyDescent="0.3">
      <c r="B17" s="6"/>
      <c r="D17" s="28"/>
      <c r="E17" s="29"/>
      <c r="K17" s="7"/>
    </row>
    <row r="18" spans="1:11" ht="15.75" x14ac:dyDescent="0.25">
      <c r="B18" s="223" t="s">
        <v>171</v>
      </c>
      <c r="C18" s="224"/>
      <c r="D18" s="224"/>
      <c r="E18" s="224"/>
      <c r="F18" s="224"/>
      <c r="G18" s="224"/>
      <c r="H18" s="224"/>
      <c r="I18" s="224"/>
      <c r="J18" s="224"/>
      <c r="K18" s="225"/>
    </row>
    <row r="19" spans="1:11" ht="15.75" x14ac:dyDescent="0.25">
      <c r="B19" s="223" t="s">
        <v>172</v>
      </c>
      <c r="C19" s="226"/>
      <c r="D19" s="226"/>
      <c r="E19" s="226"/>
      <c r="F19" s="226"/>
      <c r="G19" s="226"/>
      <c r="H19" s="226"/>
      <c r="I19" s="226"/>
      <c r="J19" s="226"/>
      <c r="K19" s="227"/>
    </row>
    <row r="20" spans="1:11" ht="15.75" x14ac:dyDescent="0.25">
      <c r="B20" s="64"/>
      <c r="C20" s="65"/>
      <c r="D20" s="65"/>
      <c r="E20" s="65"/>
      <c r="F20" s="65"/>
      <c r="G20" s="65"/>
      <c r="H20" s="65"/>
      <c r="I20" s="65"/>
      <c r="J20" s="65"/>
      <c r="K20" s="66"/>
    </row>
    <row r="21" spans="1:11" ht="10.5" customHeight="1" thickBot="1" x14ac:dyDescent="0.3">
      <c r="B21" s="3"/>
      <c r="C21" s="4"/>
      <c r="D21" s="4"/>
      <c r="E21" s="4"/>
      <c r="F21" s="4"/>
      <c r="G21" s="4"/>
      <c r="H21" s="4"/>
      <c r="I21" s="4"/>
      <c r="J21" s="4"/>
      <c r="K21" s="5"/>
    </row>
    <row r="22" spans="1:11" ht="15.75" x14ac:dyDescent="0.25">
      <c r="B22" s="217" t="s">
        <v>165</v>
      </c>
      <c r="C22" s="218"/>
      <c r="D22" s="218"/>
      <c r="E22" s="218"/>
      <c r="F22" s="218"/>
      <c r="G22" s="218"/>
      <c r="H22" s="218"/>
      <c r="I22" s="218"/>
      <c r="J22" s="218"/>
      <c r="K22" s="219"/>
    </row>
    <row r="23" spans="1:11" ht="18.75" customHeight="1" thickBot="1" x14ac:dyDescent="0.3">
      <c r="B23" s="220" t="s">
        <v>173</v>
      </c>
      <c r="C23" s="221"/>
      <c r="D23" s="221"/>
      <c r="E23" s="221"/>
      <c r="F23" s="221"/>
      <c r="G23" s="221"/>
      <c r="H23" s="221"/>
      <c r="I23" s="221"/>
      <c r="J23" s="221"/>
      <c r="K23" s="222"/>
    </row>
    <row r="24" spans="1:11" ht="10.5" customHeight="1" thickBot="1" x14ac:dyDescent="0.3">
      <c r="B24" s="8"/>
      <c r="C24" s="9"/>
      <c r="D24" s="9"/>
      <c r="E24" s="9"/>
      <c r="F24" s="9"/>
      <c r="G24" s="9"/>
      <c r="H24" s="9"/>
      <c r="I24" s="9"/>
      <c r="J24" s="9"/>
      <c r="K24" s="10"/>
    </row>
    <row r="25" spans="1:11" x14ac:dyDescent="0.25">
      <c r="A25" s="63"/>
    </row>
    <row r="26" spans="1:11" x14ac:dyDescent="0.25">
      <c r="A26" s="63"/>
    </row>
  </sheetData>
  <sheetProtection algorithmName="SHA-512" hashValue="6kLiJ7jJA3X+OauDx49FUgwH54v+uE2tg6wfR8BdFIXMCdtp8mMXvbJ4h7WGAkXxIrJJaaYS2Ypz6rBWnkZBxA==" saltValue="hi3jEO98k/YqAN2ruCIKxg==" spinCount="100000" sheet="1" objects="1" scenarios="1"/>
  <mergeCells count="9">
    <mergeCell ref="B3:H3"/>
    <mergeCell ref="B4:H4"/>
    <mergeCell ref="B22:K22"/>
    <mergeCell ref="B23:K23"/>
    <mergeCell ref="B18:K18"/>
    <mergeCell ref="B19:K19"/>
    <mergeCell ref="B6:K6"/>
    <mergeCell ref="B7:K7"/>
    <mergeCell ref="B8:K8"/>
  </mergeCells>
  <hyperlinks>
    <hyperlink ref="E10" location="Assumptions!A1" display="Assumptions" xr:uid="{00000000-0004-0000-0000-000000000000}"/>
    <hyperlink ref="E11" location="Income!A1" display="Income" xr:uid="{00000000-0004-0000-0000-000001000000}"/>
    <hyperlink ref="E12" location="'Feed costs'!A1" display="Feed costs" xr:uid="{00000000-0004-0000-0000-000002000000}"/>
    <hyperlink ref="E13" location="Veterinary!A1" display="Veterinary costs" xr:uid="{00000000-0004-0000-0000-000003000000}"/>
    <hyperlink ref="E14" location="'Other Expenses'!A1" display="Other Expenses" xr:uid="{00000000-0004-0000-0000-000004000000}"/>
    <hyperlink ref="E15" location="Capital!A1" display="Capital investment" xr:uid="{00000000-0004-0000-0000-000005000000}"/>
    <hyperlink ref="E16" location="Summary!A1" display="Summary" xr:uid="{00000000-0004-0000-0000-000006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9"/>
  <sheetViews>
    <sheetView showGridLines="0" zoomScale="89" zoomScaleNormal="89" workbookViewId="0">
      <selection activeCell="R3" sqref="R3"/>
    </sheetView>
  </sheetViews>
  <sheetFormatPr defaultRowHeight="15" x14ac:dyDescent="0.25"/>
  <cols>
    <col min="1" max="1" width="2.28515625" customWidth="1"/>
    <col min="2" max="2" width="12.85546875" customWidth="1"/>
    <col min="4" max="4" width="11" customWidth="1"/>
    <col min="5" max="5" width="3.28515625" customWidth="1"/>
    <col min="6" max="6" width="13.7109375" customWidth="1"/>
    <col min="12" max="12" width="14.85546875" customWidth="1"/>
    <col min="13" max="13" width="1.7109375" customWidth="1"/>
  </cols>
  <sheetData>
    <row r="1" spans="2:12" ht="7.9" customHeight="1" thickBot="1" x14ac:dyDescent="0.3"/>
    <row r="2" spans="2:12" ht="9.6" customHeight="1" x14ac:dyDescent="0.25">
      <c r="B2" s="243"/>
      <c r="C2" s="244"/>
      <c r="D2" s="244"/>
      <c r="E2" s="244"/>
      <c r="F2" s="244"/>
      <c r="G2" s="244"/>
      <c r="H2" s="244"/>
      <c r="I2" s="244"/>
      <c r="J2" s="244"/>
      <c r="K2" s="244"/>
      <c r="L2" s="2"/>
    </row>
    <row r="3" spans="2:12" ht="39.6" customHeight="1" x14ac:dyDescent="0.7">
      <c r="B3" s="236" t="s">
        <v>168</v>
      </c>
      <c r="C3" s="237"/>
      <c r="D3" s="237"/>
      <c r="E3" s="237"/>
      <c r="F3" s="237"/>
      <c r="G3" s="237"/>
      <c r="H3" s="237"/>
      <c r="I3" s="237"/>
      <c r="J3" s="238"/>
      <c r="K3" s="238"/>
      <c r="L3" s="239"/>
    </row>
    <row r="4" spans="2:12" ht="9.6" customHeight="1" x14ac:dyDescent="0.7">
      <c r="B4" s="201"/>
      <c r="C4" s="202"/>
      <c r="D4" s="202"/>
      <c r="E4" s="202"/>
      <c r="F4" s="202"/>
      <c r="G4" s="202"/>
      <c r="H4" s="202"/>
      <c r="I4" s="202"/>
      <c r="J4" s="203"/>
      <c r="K4" s="203"/>
      <c r="L4" s="204"/>
    </row>
    <row r="5" spans="2:12" ht="18" customHeight="1" x14ac:dyDescent="0.25">
      <c r="B5" s="255" t="s">
        <v>183</v>
      </c>
      <c r="C5" s="256"/>
      <c r="D5" s="256"/>
      <c r="E5" s="256"/>
      <c r="F5" s="256"/>
      <c r="G5" s="256"/>
      <c r="H5" s="256"/>
      <c r="I5" s="256"/>
      <c r="J5" s="256"/>
      <c r="K5" s="256"/>
      <c r="L5" s="257"/>
    </row>
    <row r="6" spans="2:12" ht="18" customHeight="1" x14ac:dyDescent="0.25">
      <c r="B6" s="255" t="s">
        <v>184</v>
      </c>
      <c r="C6" s="256"/>
      <c r="D6" s="256"/>
      <c r="E6" s="256"/>
      <c r="F6" s="256"/>
      <c r="G6" s="256"/>
      <c r="H6" s="256"/>
      <c r="I6" s="256"/>
      <c r="J6" s="256"/>
      <c r="K6" s="256"/>
      <c r="L6" s="257"/>
    </row>
    <row r="7" spans="2:12" ht="18" customHeight="1" thickBot="1" x14ac:dyDescent="0.3">
      <c r="B7" s="255" t="s">
        <v>159</v>
      </c>
      <c r="C7" s="256"/>
      <c r="D7" s="256"/>
      <c r="E7" s="256"/>
      <c r="F7" s="256"/>
      <c r="G7" s="256"/>
      <c r="H7" s="256"/>
      <c r="I7" s="256"/>
      <c r="J7" s="256"/>
      <c r="K7" s="256"/>
      <c r="L7" s="257"/>
    </row>
    <row r="8" spans="2:12" ht="25.5" customHeight="1" thickBot="1" x14ac:dyDescent="0.3">
      <c r="B8" s="251" t="s">
        <v>9</v>
      </c>
      <c r="C8" s="252"/>
      <c r="D8" s="252"/>
      <c r="E8" s="252"/>
      <c r="F8" s="252"/>
      <c r="G8" s="252"/>
      <c r="H8" s="252"/>
      <c r="I8" s="252"/>
      <c r="J8" s="253"/>
      <c r="K8" s="253"/>
      <c r="L8" s="254"/>
    </row>
    <row r="9" spans="2:12" ht="11.25" customHeight="1" x14ac:dyDescent="0.25">
      <c r="B9" s="186"/>
      <c r="C9" s="187"/>
      <c r="D9" s="188"/>
      <c r="E9" s="187"/>
      <c r="F9" s="187"/>
      <c r="G9" s="187"/>
      <c r="H9" s="187"/>
      <c r="I9" s="187"/>
      <c r="J9" s="189"/>
      <c r="K9" s="189"/>
      <c r="L9" s="190"/>
    </row>
    <row r="10" spans="2:12" ht="18.75" x14ac:dyDescent="0.3">
      <c r="B10" s="30"/>
      <c r="C10" s="31"/>
      <c r="D10" s="112">
        <v>50</v>
      </c>
      <c r="E10" s="31"/>
      <c r="F10" s="31" t="s">
        <v>4</v>
      </c>
      <c r="G10" s="31"/>
      <c r="H10" s="31"/>
      <c r="I10" s="31"/>
      <c r="J10" s="33"/>
      <c r="K10" s="33"/>
      <c r="L10" s="34"/>
    </row>
    <row r="11" spans="2:12" ht="18.75" x14ac:dyDescent="0.3">
      <c r="B11" s="30"/>
      <c r="C11" s="31"/>
      <c r="D11" s="112">
        <v>2</v>
      </c>
      <c r="E11" s="31"/>
      <c r="F11" s="31" t="s">
        <v>5</v>
      </c>
      <c r="G11" s="31"/>
      <c r="H11" s="31"/>
      <c r="I11" s="31"/>
      <c r="J11" s="33"/>
      <c r="K11" s="33"/>
      <c r="L11" s="34"/>
    </row>
    <row r="12" spans="2:12" ht="18.75" x14ac:dyDescent="0.3">
      <c r="B12" s="30"/>
      <c r="C12" s="31"/>
      <c r="D12" s="113">
        <v>0.05</v>
      </c>
      <c r="E12" s="31"/>
      <c r="F12" s="31" t="s">
        <v>6</v>
      </c>
      <c r="G12" s="31"/>
      <c r="H12" s="31"/>
      <c r="I12" s="31"/>
      <c r="J12" s="33"/>
      <c r="K12" s="33"/>
      <c r="L12" s="34"/>
    </row>
    <row r="13" spans="2:12" ht="18.75" x14ac:dyDescent="0.3">
      <c r="B13" s="30"/>
      <c r="C13" s="31"/>
      <c r="D13" s="113">
        <v>0.2</v>
      </c>
      <c r="E13" s="31"/>
      <c r="F13" s="31" t="s">
        <v>7</v>
      </c>
      <c r="G13" s="31"/>
      <c r="H13" s="31"/>
      <c r="I13" s="31"/>
      <c r="J13" s="33"/>
      <c r="K13" s="33"/>
      <c r="L13" s="34"/>
    </row>
    <row r="14" spans="2:12" ht="19.5" thickBot="1" x14ac:dyDescent="0.35">
      <c r="B14" s="30"/>
      <c r="C14" s="31"/>
      <c r="D14" s="114">
        <v>0.33</v>
      </c>
      <c r="E14" s="31"/>
      <c r="F14" s="31" t="s">
        <v>8</v>
      </c>
      <c r="G14" s="31"/>
      <c r="H14" s="31"/>
      <c r="I14" s="31"/>
      <c r="J14" s="33"/>
      <c r="K14" s="33"/>
      <c r="L14" s="34"/>
    </row>
    <row r="15" spans="2:12" ht="19.5" thickBot="1" x14ac:dyDescent="0.35">
      <c r="B15" s="30"/>
      <c r="C15" s="31"/>
      <c r="D15" s="191">
        <f>+D33</f>
        <v>1.7688999999999999</v>
      </c>
      <c r="E15" s="31"/>
      <c r="F15" s="31" t="s">
        <v>122</v>
      </c>
      <c r="G15" s="31"/>
      <c r="H15" s="31"/>
      <c r="I15" s="31"/>
      <c r="J15" s="33"/>
      <c r="K15" s="33"/>
      <c r="L15" s="34"/>
    </row>
    <row r="16" spans="2:12" ht="10.5" customHeight="1" thickBot="1" x14ac:dyDescent="0.35">
      <c r="B16" s="30"/>
      <c r="C16" s="31"/>
      <c r="D16" s="31"/>
      <c r="E16" s="31"/>
      <c r="F16" s="31"/>
      <c r="G16" s="31"/>
      <c r="H16" s="31"/>
      <c r="I16" s="31"/>
      <c r="J16" s="33"/>
      <c r="K16" s="33"/>
      <c r="L16" s="34"/>
    </row>
    <row r="17" spans="2:12" ht="19.5" customHeight="1" x14ac:dyDescent="0.25">
      <c r="B17" s="240" t="s">
        <v>149</v>
      </c>
      <c r="C17" s="241"/>
      <c r="D17" s="241"/>
      <c r="E17" s="241"/>
      <c r="F17" s="241"/>
      <c r="G17" s="241"/>
      <c r="H17" s="241"/>
      <c r="I17" s="241"/>
      <c r="J17" s="241"/>
      <c r="K17" s="241"/>
      <c r="L17" s="242"/>
    </row>
    <row r="18" spans="2:12" ht="15.75" x14ac:dyDescent="0.25">
      <c r="B18" s="245" t="s">
        <v>166</v>
      </c>
      <c r="C18" s="246"/>
      <c r="D18" s="246"/>
      <c r="E18" s="246"/>
      <c r="F18" s="246"/>
      <c r="G18" s="246"/>
      <c r="H18" s="246"/>
      <c r="I18" s="246"/>
      <c r="J18" s="246"/>
      <c r="K18" s="246"/>
      <c r="L18" s="247"/>
    </row>
    <row r="19" spans="2:12" ht="21.75" customHeight="1" thickBot="1" x14ac:dyDescent="0.3">
      <c r="B19" s="248" t="s">
        <v>150</v>
      </c>
      <c r="C19" s="249"/>
      <c r="D19" s="249"/>
      <c r="E19" s="249"/>
      <c r="F19" s="249"/>
      <c r="G19" s="249"/>
      <c r="H19" s="249"/>
      <c r="I19" s="249"/>
      <c r="J19" s="249"/>
      <c r="K19" s="249"/>
      <c r="L19" s="250"/>
    </row>
    <row r="20" spans="2:12" ht="25.5" customHeight="1" thickBot="1" x14ac:dyDescent="0.3">
      <c r="B20" s="232" t="s">
        <v>82</v>
      </c>
      <c r="C20" s="233"/>
      <c r="D20" s="233"/>
      <c r="E20" s="233"/>
      <c r="F20" s="233"/>
      <c r="G20" s="233"/>
      <c r="H20" s="233"/>
      <c r="I20" s="233"/>
      <c r="J20" s="234"/>
      <c r="K20" s="234"/>
      <c r="L20" s="235"/>
    </row>
    <row r="21" spans="2:12" ht="11.25" customHeight="1" x14ac:dyDescent="0.25">
      <c r="B21" s="186"/>
      <c r="C21" s="187"/>
      <c r="D21" s="187"/>
      <c r="E21" s="187"/>
      <c r="F21" s="187"/>
      <c r="G21" s="187"/>
      <c r="H21" s="187"/>
      <c r="I21" s="187"/>
      <c r="J21" s="189"/>
      <c r="K21" s="189"/>
      <c r="L21" s="190"/>
    </row>
    <row r="22" spans="2:12" ht="18.75" x14ac:dyDescent="0.3">
      <c r="B22" s="30"/>
      <c r="C22" s="31"/>
      <c r="D22" s="84">
        <f>+D10</f>
        <v>50</v>
      </c>
      <c r="E22" s="31"/>
      <c r="F22" s="31" t="s">
        <v>143</v>
      </c>
      <c r="G22" s="31"/>
      <c r="H22" s="31"/>
      <c r="I22" s="31"/>
      <c r="J22" s="33"/>
      <c r="K22" s="33"/>
      <c r="L22" s="34"/>
    </row>
    <row r="23" spans="2:12" ht="18.75" x14ac:dyDescent="0.3">
      <c r="B23" s="30"/>
      <c r="C23" s="31"/>
      <c r="D23" s="115">
        <v>0.98</v>
      </c>
      <c r="E23" s="31"/>
      <c r="F23" s="31" t="s">
        <v>97</v>
      </c>
      <c r="G23" s="31"/>
      <c r="H23" s="31"/>
      <c r="I23" s="31"/>
      <c r="J23" s="33"/>
      <c r="K23" s="33"/>
      <c r="L23" s="34"/>
    </row>
    <row r="24" spans="2:12" ht="18.75" x14ac:dyDescent="0.3">
      <c r="B24" s="35"/>
      <c r="C24" s="33"/>
      <c r="D24" s="84">
        <f>+D23*D22</f>
        <v>49</v>
      </c>
      <c r="E24" s="33"/>
      <c r="F24" s="31" t="s">
        <v>118</v>
      </c>
      <c r="G24" s="33"/>
      <c r="H24" s="33"/>
      <c r="I24" s="33"/>
      <c r="J24" s="33"/>
      <c r="K24" s="33"/>
      <c r="L24" s="34"/>
    </row>
    <row r="25" spans="2:12" ht="18.75" x14ac:dyDescent="0.3">
      <c r="B25" s="35"/>
      <c r="C25" s="33"/>
      <c r="D25" s="115">
        <v>2</v>
      </c>
      <c r="E25" s="33"/>
      <c r="F25" s="31" t="s">
        <v>120</v>
      </c>
      <c r="G25" s="33"/>
      <c r="H25" s="33"/>
      <c r="I25" s="33"/>
      <c r="J25" s="33"/>
      <c r="K25" s="33"/>
      <c r="L25" s="34"/>
    </row>
    <row r="26" spans="2:12" ht="18.75" x14ac:dyDescent="0.3">
      <c r="B26" s="35"/>
      <c r="C26" s="33"/>
      <c r="D26" s="84">
        <f>+D25*D24</f>
        <v>98</v>
      </c>
      <c r="E26" s="33"/>
      <c r="F26" s="31" t="s">
        <v>119</v>
      </c>
      <c r="G26" s="33"/>
      <c r="H26" s="33"/>
      <c r="I26" s="33"/>
      <c r="J26" s="33"/>
      <c r="K26" s="33"/>
      <c r="L26" s="34"/>
    </row>
    <row r="27" spans="2:12" ht="18.75" x14ac:dyDescent="0.3">
      <c r="B27" s="35"/>
      <c r="C27" s="33"/>
      <c r="D27" s="113">
        <v>0.05</v>
      </c>
      <c r="E27" s="33"/>
      <c r="F27" s="31" t="s">
        <v>95</v>
      </c>
      <c r="G27" s="33"/>
      <c r="H27" s="33"/>
      <c r="I27" s="33"/>
      <c r="J27" s="33"/>
      <c r="K27" s="33"/>
      <c r="L27" s="34"/>
    </row>
    <row r="28" spans="2:12" ht="18.75" x14ac:dyDescent="0.3">
      <c r="B28" s="35"/>
      <c r="C28" s="33"/>
      <c r="D28" s="84">
        <f>+D26-(D26*D27)</f>
        <v>93.1</v>
      </c>
      <c r="E28" s="33"/>
      <c r="F28" s="31" t="s">
        <v>117</v>
      </c>
      <c r="G28" s="33"/>
      <c r="H28" s="33"/>
      <c r="I28" s="33"/>
      <c r="J28" s="31"/>
      <c r="K28" s="33"/>
      <c r="L28" s="34"/>
    </row>
    <row r="29" spans="2:12" ht="18.75" x14ac:dyDescent="0.3">
      <c r="B29" s="35"/>
      <c r="C29" s="33"/>
      <c r="D29" s="114">
        <v>0.05</v>
      </c>
      <c r="E29" s="33"/>
      <c r="F29" s="31" t="s">
        <v>96</v>
      </c>
      <c r="G29" s="33"/>
      <c r="H29" s="33"/>
      <c r="I29" s="33"/>
      <c r="J29" s="31"/>
      <c r="K29" s="33"/>
      <c r="L29" s="34"/>
    </row>
    <row r="30" spans="2:12" ht="18.75" x14ac:dyDescent="0.3">
      <c r="B30" s="35"/>
      <c r="C30" s="33"/>
      <c r="D30" s="85">
        <f>+D28-(D28*D29)</f>
        <v>88.444999999999993</v>
      </c>
      <c r="E30" s="33"/>
      <c r="F30" s="31" t="s">
        <v>121</v>
      </c>
      <c r="G30" s="33"/>
      <c r="H30" s="33"/>
      <c r="I30" s="33"/>
      <c r="J30" s="33"/>
      <c r="K30" s="33"/>
      <c r="L30" s="34"/>
    </row>
    <row r="31" spans="2:12" ht="18.75" x14ac:dyDescent="0.3">
      <c r="B31" s="35"/>
      <c r="C31" s="33"/>
      <c r="D31" s="85">
        <f>+D30-D32</f>
        <v>78.444999999999993</v>
      </c>
      <c r="E31" s="33"/>
      <c r="F31" s="31" t="s">
        <v>98</v>
      </c>
      <c r="G31" s="33"/>
      <c r="H31" s="33"/>
      <c r="I31" s="33"/>
      <c r="J31" s="33"/>
      <c r="K31" s="33"/>
      <c r="L31" s="34"/>
    </row>
    <row r="32" spans="2:12" ht="19.5" thickBot="1" x14ac:dyDescent="0.35">
      <c r="B32" s="35"/>
      <c r="C32" s="33"/>
      <c r="D32" s="85">
        <f>+D10*D13</f>
        <v>10</v>
      </c>
      <c r="E32" s="33"/>
      <c r="F32" s="31" t="s">
        <v>91</v>
      </c>
      <c r="L32" s="34"/>
    </row>
    <row r="33" spans="2:12" ht="19.5" thickBot="1" x14ac:dyDescent="0.35">
      <c r="B33" s="35"/>
      <c r="C33" s="33"/>
      <c r="D33" s="192">
        <f>+D30/D10</f>
        <v>1.7688999999999999</v>
      </c>
      <c r="E33" s="33"/>
      <c r="F33" s="31" t="s">
        <v>123</v>
      </c>
      <c r="G33" s="33"/>
      <c r="H33" s="33"/>
      <c r="I33" s="33"/>
      <c r="J33" s="33"/>
      <c r="K33" s="33"/>
      <c r="L33" s="34"/>
    </row>
    <row r="34" spans="2:12" ht="10.5" customHeight="1" thickBot="1" x14ac:dyDescent="0.3">
      <c r="B34" s="86"/>
      <c r="C34" s="87"/>
      <c r="D34" s="89"/>
      <c r="E34" s="87"/>
      <c r="F34" s="87"/>
      <c r="G34" s="87"/>
      <c r="H34" s="87"/>
      <c r="I34" s="87"/>
      <c r="J34" s="87"/>
      <c r="K34" s="87"/>
      <c r="L34" s="88"/>
    </row>
    <row r="35" spans="2:12" ht="15.75" x14ac:dyDescent="0.25">
      <c r="C35" s="81"/>
    </row>
    <row r="36" spans="2:12" ht="15.75" x14ac:dyDescent="0.25">
      <c r="C36" s="81"/>
      <c r="E36" s="78"/>
      <c r="F36" s="78"/>
      <c r="G36" s="78"/>
    </row>
    <row r="37" spans="2:12" ht="15.75" x14ac:dyDescent="0.25">
      <c r="C37" s="81"/>
      <c r="D37" s="78"/>
      <c r="E37" s="78"/>
      <c r="F37" s="78"/>
      <c r="G37" s="78"/>
    </row>
    <row r="38" spans="2:12" x14ac:dyDescent="0.25">
      <c r="D38" s="78"/>
      <c r="E38" s="78"/>
      <c r="F38" s="78"/>
      <c r="G38" s="78"/>
    </row>
    <row r="39" spans="2:12" x14ac:dyDescent="0.25">
      <c r="D39" s="78"/>
    </row>
  </sheetData>
  <sheetProtection algorithmName="SHA-512" hashValue="c3lIUqc3+Il0GzdxEUxJLg1gjTRBaB1kZ/yoyA+bP659VJmyM4EXcE6Sd8gl0Ec62EBQGx0JUfF8EmvlypzjPQ==" saltValue="h5yhnZS6JoUGsqfKxMG1dw==" spinCount="100000" sheet="1" objects="1" scenarios="1"/>
  <mergeCells count="10">
    <mergeCell ref="B20:L20"/>
    <mergeCell ref="B3:L3"/>
    <mergeCell ref="B17:L17"/>
    <mergeCell ref="B2:K2"/>
    <mergeCell ref="B18:L18"/>
    <mergeCell ref="B19:L19"/>
    <mergeCell ref="B8:L8"/>
    <mergeCell ref="B5:L5"/>
    <mergeCell ref="B6:L6"/>
    <mergeCell ref="B7:L7"/>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23"/>
  <sheetViews>
    <sheetView showGridLines="0" workbookViewId="0">
      <selection activeCell="N12" sqref="N12"/>
    </sheetView>
  </sheetViews>
  <sheetFormatPr defaultRowHeight="15" x14ac:dyDescent="0.25"/>
  <cols>
    <col min="1" max="1" width="3.140625" customWidth="1"/>
    <col min="2" max="2" width="31.5703125" customWidth="1"/>
    <col min="3" max="3" width="13.7109375" customWidth="1"/>
    <col min="4" max="4" width="12.7109375" customWidth="1"/>
    <col min="5" max="5" width="14.28515625" hidden="1" customWidth="1"/>
    <col min="6" max="6" width="12" customWidth="1"/>
    <col min="7" max="7" width="14.5703125" customWidth="1"/>
    <col min="8" max="8" width="18.5703125" customWidth="1"/>
    <col min="9" max="9" width="17.28515625" customWidth="1"/>
    <col min="10" max="10" width="4.85546875" customWidth="1"/>
    <col min="13" max="13" width="3.28515625" customWidth="1"/>
    <col min="14" max="14" width="13.7109375" customWidth="1"/>
    <col min="15" max="15" width="6.140625" customWidth="1"/>
    <col min="16" max="16" width="13" customWidth="1"/>
  </cols>
  <sheetData>
    <row r="1" spans="2:20" ht="12" customHeight="1" thickBot="1" x14ac:dyDescent="0.3"/>
    <row r="2" spans="2:20" x14ac:dyDescent="0.25">
      <c r="B2" s="243"/>
      <c r="C2" s="244"/>
      <c r="D2" s="244"/>
      <c r="E2" s="244"/>
      <c r="F2" s="244"/>
      <c r="G2" s="244"/>
      <c r="H2" s="244"/>
      <c r="I2" s="262"/>
    </row>
    <row r="3" spans="2:20" ht="46.5" x14ac:dyDescent="0.7">
      <c r="B3" s="236" t="s">
        <v>168</v>
      </c>
      <c r="C3" s="237"/>
      <c r="D3" s="237"/>
      <c r="E3" s="237"/>
      <c r="F3" s="237"/>
      <c r="G3" s="237"/>
      <c r="H3" s="237"/>
      <c r="I3" s="263"/>
    </row>
    <row r="4" spans="2:20" x14ac:dyDescent="0.25">
      <c r="B4" s="3"/>
      <c r="C4" s="4"/>
      <c r="D4" s="4"/>
      <c r="E4" s="4"/>
      <c r="F4" s="4"/>
      <c r="G4" s="4"/>
      <c r="H4" s="4"/>
      <c r="I4" s="5"/>
    </row>
    <row r="5" spans="2:20" ht="19.149999999999999" customHeight="1" x14ac:dyDescent="0.25">
      <c r="B5" s="269" t="s">
        <v>158</v>
      </c>
      <c r="C5" s="270"/>
      <c r="D5" s="270"/>
      <c r="E5" s="270"/>
      <c r="F5" s="270"/>
      <c r="G5" s="270"/>
      <c r="H5" s="270"/>
      <c r="I5" s="271"/>
    </row>
    <row r="6" spans="2:20" ht="23.45" customHeight="1" x14ac:dyDescent="0.25">
      <c r="B6" s="272" t="s">
        <v>167</v>
      </c>
      <c r="C6" s="273"/>
      <c r="D6" s="273"/>
      <c r="E6" s="273"/>
      <c r="F6" s="273"/>
      <c r="G6" s="273"/>
      <c r="H6" s="273"/>
      <c r="I6" s="274"/>
    </row>
    <row r="7" spans="2:20" ht="21.75" thickBot="1" x14ac:dyDescent="0.4">
      <c r="B7" s="264" t="s">
        <v>10</v>
      </c>
      <c r="C7" s="265"/>
      <c r="D7" s="265"/>
      <c r="E7" s="265"/>
      <c r="F7" s="265"/>
      <c r="G7" s="265"/>
      <c r="H7" s="265"/>
      <c r="I7" s="266"/>
    </row>
    <row r="8" spans="2:20" ht="11.25" customHeight="1" thickBot="1" x14ac:dyDescent="0.4">
      <c r="B8" s="6"/>
      <c r="I8" s="7"/>
      <c r="K8" s="77"/>
    </row>
    <row r="9" spans="2:20" ht="18.75" x14ac:dyDescent="0.3">
      <c r="B9" s="36" t="s">
        <v>86</v>
      </c>
      <c r="C9" s="37" t="s">
        <v>11</v>
      </c>
      <c r="D9" s="37" t="s">
        <v>22</v>
      </c>
      <c r="E9" s="37" t="s">
        <v>14</v>
      </c>
      <c r="F9" s="37" t="s">
        <v>13</v>
      </c>
      <c r="G9" s="37" t="s">
        <v>12</v>
      </c>
      <c r="H9" s="37" t="s">
        <v>14</v>
      </c>
      <c r="I9" s="38" t="s">
        <v>15</v>
      </c>
      <c r="K9" s="258"/>
      <c r="L9" s="259"/>
      <c r="M9" s="259"/>
      <c r="N9" s="259"/>
      <c r="O9" s="259"/>
      <c r="P9" s="259"/>
      <c r="Q9" s="259"/>
      <c r="R9" s="259"/>
      <c r="S9" s="259"/>
      <c r="T9" s="259"/>
    </row>
    <row r="10" spans="2:20" ht="18.75" x14ac:dyDescent="0.3">
      <c r="B10" s="39" t="s">
        <v>83</v>
      </c>
      <c r="C10" s="40">
        <f>+Assumptions!D30*0.5</f>
        <v>44.222499999999997</v>
      </c>
      <c r="D10" s="41">
        <v>120</v>
      </c>
      <c r="E10" s="116">
        <f t="shared" ref="E10:E16" si="0">+C10*D10</f>
        <v>5306.7</v>
      </c>
      <c r="F10" s="41" t="s">
        <v>103</v>
      </c>
      <c r="G10" s="103">
        <v>2</v>
      </c>
      <c r="H10" s="42">
        <f t="shared" ref="H10:H16" si="1">+C10*D10*G10</f>
        <v>10613.4</v>
      </c>
      <c r="I10" s="43">
        <f>+H10/Assumptions!D10</f>
        <v>212.268</v>
      </c>
      <c r="K10" s="33"/>
      <c r="L10" s="33"/>
      <c r="M10" s="33"/>
      <c r="N10" s="33"/>
      <c r="O10" s="33"/>
      <c r="P10" s="33"/>
      <c r="Q10" s="33"/>
      <c r="R10" s="33"/>
      <c r="S10" s="33"/>
      <c r="T10" s="33"/>
    </row>
    <row r="11" spans="2:20" ht="18.75" x14ac:dyDescent="0.3">
      <c r="B11" s="39" t="s">
        <v>84</v>
      </c>
      <c r="C11" s="40">
        <f>+(Assumptions!D30*0.5)-Assumptions!D32</f>
        <v>34.222499999999997</v>
      </c>
      <c r="D11" s="41">
        <v>105</v>
      </c>
      <c r="E11" s="116">
        <f t="shared" si="0"/>
        <v>3593.3624999999997</v>
      </c>
      <c r="F11" s="41" t="s">
        <v>103</v>
      </c>
      <c r="G11" s="103">
        <v>2</v>
      </c>
      <c r="H11" s="42">
        <f t="shared" si="1"/>
        <v>7186.7249999999995</v>
      </c>
      <c r="I11" s="43">
        <f>+H11/Assumptions!D10</f>
        <v>143.7345</v>
      </c>
      <c r="K11" s="33"/>
      <c r="L11" s="33"/>
      <c r="M11" s="33"/>
      <c r="N11" s="33"/>
      <c r="O11" s="33"/>
      <c r="P11" s="33"/>
      <c r="Q11" s="33"/>
      <c r="R11" s="33"/>
      <c r="S11" s="33"/>
      <c r="T11" s="33"/>
    </row>
    <row r="12" spans="2:20" ht="18.75" x14ac:dyDescent="0.3">
      <c r="B12" s="39" t="s">
        <v>17</v>
      </c>
      <c r="C12" s="40">
        <f>+(Assumptions!D10*Assumptions!D13)-(Assumptions!D10*Assumptions!D12)</f>
        <v>7.5</v>
      </c>
      <c r="D12" s="41">
        <v>160</v>
      </c>
      <c r="E12" s="116">
        <f t="shared" si="0"/>
        <v>1200</v>
      </c>
      <c r="F12" s="41" t="s">
        <v>103</v>
      </c>
      <c r="G12" s="103">
        <v>0.8</v>
      </c>
      <c r="H12" s="42">
        <f t="shared" si="1"/>
        <v>960</v>
      </c>
      <c r="I12" s="43">
        <f>+H12/Assumptions!D10</f>
        <v>19.2</v>
      </c>
      <c r="K12" s="33"/>
      <c r="L12" s="33"/>
      <c r="M12" s="33"/>
      <c r="N12" s="33"/>
      <c r="O12" s="33"/>
      <c r="P12" s="33"/>
      <c r="Q12" s="33"/>
      <c r="R12" s="33"/>
      <c r="S12" s="33"/>
      <c r="T12" s="33"/>
    </row>
    <row r="13" spans="2:20" ht="18.75" x14ac:dyDescent="0.3">
      <c r="B13" s="39" t="s">
        <v>18</v>
      </c>
      <c r="C13" s="90">
        <f>+(Assumptions!D11*Assumptions!D14)-(Assumptions!D11*Assumptions!D12)</f>
        <v>0.56000000000000005</v>
      </c>
      <c r="D13" s="41">
        <v>220</v>
      </c>
      <c r="E13" s="116">
        <f t="shared" si="0"/>
        <v>123.20000000000002</v>
      </c>
      <c r="F13" s="41" t="s">
        <v>103</v>
      </c>
      <c r="G13" s="103">
        <v>0.8</v>
      </c>
      <c r="H13" s="42">
        <f t="shared" si="1"/>
        <v>98.560000000000016</v>
      </c>
      <c r="I13" s="43">
        <f>+H13/Assumptions!D10</f>
        <v>1.9712000000000003</v>
      </c>
      <c r="K13" s="31"/>
      <c r="L13" s="1"/>
      <c r="M13" s="1"/>
    </row>
    <row r="14" spans="2:20" ht="21" x14ac:dyDescent="0.35">
      <c r="B14" s="39" t="s">
        <v>19</v>
      </c>
      <c r="C14" s="327">
        <f>+Assumptions!D10+Assumptions!D11</f>
        <v>52</v>
      </c>
      <c r="D14" s="110">
        <v>0</v>
      </c>
      <c r="E14" s="116">
        <f t="shared" si="0"/>
        <v>0</v>
      </c>
      <c r="F14" s="41" t="s">
        <v>103</v>
      </c>
      <c r="G14" s="103">
        <v>0.7</v>
      </c>
      <c r="H14" s="42">
        <f t="shared" si="1"/>
        <v>0</v>
      </c>
      <c r="I14" s="43">
        <f>+H14/Assumptions!D10</f>
        <v>0</v>
      </c>
      <c r="M14" s="1"/>
      <c r="N14" s="75"/>
      <c r="O14" s="32"/>
    </row>
    <row r="15" spans="2:20" ht="21" x14ac:dyDescent="0.35">
      <c r="B15" s="39" t="s">
        <v>20</v>
      </c>
      <c r="C15" s="328">
        <f>+Assumptions!D10+Assumptions!D11</f>
        <v>52</v>
      </c>
      <c r="D15" s="110">
        <v>0</v>
      </c>
      <c r="E15" s="116">
        <f t="shared" si="0"/>
        <v>0</v>
      </c>
      <c r="F15" s="41" t="s">
        <v>103</v>
      </c>
      <c r="G15" s="103">
        <v>0.4</v>
      </c>
      <c r="H15" s="42">
        <f t="shared" si="1"/>
        <v>0</v>
      </c>
      <c r="I15" s="43">
        <f>+H15/Assumptions!D10</f>
        <v>0</v>
      </c>
      <c r="M15" s="32"/>
      <c r="N15" s="76"/>
    </row>
    <row r="16" spans="2:20" ht="18.75" x14ac:dyDescent="0.3">
      <c r="B16" s="39" t="s">
        <v>79</v>
      </c>
      <c r="C16" s="120">
        <f>+C10+C11</f>
        <v>78.444999999999993</v>
      </c>
      <c r="D16" s="44">
        <v>6.8650000000000002</v>
      </c>
      <c r="E16" s="24">
        <f t="shared" si="0"/>
        <v>538.52492499999994</v>
      </c>
      <c r="F16" s="41" t="s">
        <v>103</v>
      </c>
      <c r="G16" s="103">
        <v>0</v>
      </c>
      <c r="H16" s="45">
        <f t="shared" si="1"/>
        <v>0</v>
      </c>
      <c r="I16" s="43">
        <f>+H16/Assumptions!D10</f>
        <v>0</v>
      </c>
      <c r="M16" s="1"/>
      <c r="N16" s="260"/>
      <c r="O16" s="261"/>
    </row>
    <row r="17" spans="2:15" ht="18.75" x14ac:dyDescent="0.3">
      <c r="B17" s="267" t="s">
        <v>179</v>
      </c>
      <c r="C17" s="268"/>
      <c r="D17" s="268"/>
      <c r="E17" s="268"/>
      <c r="F17" s="268"/>
      <c r="G17" s="268"/>
      <c r="H17" s="107">
        <v>0</v>
      </c>
      <c r="I17" s="46">
        <f>+H17/Assumptions!D10</f>
        <v>0</v>
      </c>
      <c r="N17" s="261"/>
      <c r="O17" s="261"/>
    </row>
    <row r="18" spans="2:15" ht="18.75" x14ac:dyDescent="0.3">
      <c r="B18" s="267" t="s">
        <v>99</v>
      </c>
      <c r="C18" s="268"/>
      <c r="D18" s="268"/>
      <c r="E18" s="268"/>
      <c r="F18" s="268"/>
      <c r="G18" s="268"/>
      <c r="H18" s="107">
        <v>0</v>
      </c>
      <c r="I18" s="46">
        <f>+H18/Assumptions!D10</f>
        <v>0</v>
      </c>
      <c r="N18" s="261"/>
      <c r="O18" s="261"/>
    </row>
    <row r="19" spans="2:15" ht="33" customHeight="1" thickBot="1" x14ac:dyDescent="0.3">
      <c r="B19" s="67" t="s">
        <v>21</v>
      </c>
      <c r="C19" s="68"/>
      <c r="D19" s="68"/>
      <c r="E19" s="68"/>
      <c r="F19" s="68"/>
      <c r="G19" s="68"/>
      <c r="H19" s="206">
        <f>SUM(H10:H18)</f>
        <v>18858.685000000001</v>
      </c>
      <c r="I19" s="205">
        <f>SUM(I10:I18)</f>
        <v>377.1737</v>
      </c>
    </row>
    <row r="20" spans="2:15" ht="15.75" x14ac:dyDescent="0.25">
      <c r="B20" s="81" t="s">
        <v>23</v>
      </c>
    </row>
    <row r="21" spans="2:15" ht="15.75" x14ac:dyDescent="0.25">
      <c r="B21" s="81" t="s">
        <v>140</v>
      </c>
    </row>
    <row r="22" spans="2:15" ht="15.75" x14ac:dyDescent="0.25">
      <c r="B22" s="81" t="s">
        <v>141</v>
      </c>
    </row>
    <row r="23" spans="2:15" ht="15.75" x14ac:dyDescent="0.25">
      <c r="B23" s="81"/>
    </row>
  </sheetData>
  <sheetProtection algorithmName="SHA-512" hashValue="YKAlvKFuLmjweD4rWE8I/nAFpadMAYrqICB9dg/9eBW4UKmBzsFNhFoJW9ot6wVTuR0UL9/3TtbhsyYx5wZbiw==" saltValue="CSLGSIwez6KDmAF9aUrXLg==" spinCount="100000" sheet="1" objects="1" scenarios="1"/>
  <mergeCells count="9">
    <mergeCell ref="K9:T9"/>
    <mergeCell ref="N16:O18"/>
    <mergeCell ref="B2:I2"/>
    <mergeCell ref="B3:I3"/>
    <mergeCell ref="B7:I7"/>
    <mergeCell ref="B18:G18"/>
    <mergeCell ref="B17:G17"/>
    <mergeCell ref="B5:I5"/>
    <mergeCell ref="B6:I6"/>
  </mergeCells>
  <pageMargins left="0.7" right="0.7" top="0.75" bottom="0.75" header="0.3" footer="0.3"/>
  <pageSetup orientation="portrait" r:id="rId1"/>
  <ignoredErrors>
    <ignoredError sqref="C16"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47"/>
  <sheetViews>
    <sheetView showGridLines="0" zoomScaleNormal="100" workbookViewId="0">
      <selection activeCell="L35" sqref="L35"/>
    </sheetView>
  </sheetViews>
  <sheetFormatPr defaultRowHeight="15" x14ac:dyDescent="0.25"/>
  <cols>
    <col min="1" max="1" width="3.42578125" customWidth="1"/>
    <col min="2" max="2" width="33.42578125" customWidth="1"/>
    <col min="3" max="3" width="11.7109375" customWidth="1"/>
    <col min="4" max="5" width="12.5703125" customWidth="1"/>
    <col min="6" max="7" width="16.85546875" customWidth="1"/>
    <col min="8" max="8" width="22.7109375" customWidth="1"/>
  </cols>
  <sheetData>
    <row r="1" spans="2:8" ht="10.9" customHeight="1" thickBot="1" x14ac:dyDescent="0.3"/>
    <row r="2" spans="2:8" x14ac:dyDescent="0.25">
      <c r="B2" s="243"/>
      <c r="C2" s="244"/>
      <c r="D2" s="244"/>
      <c r="E2" s="244"/>
      <c r="F2" s="244"/>
      <c r="G2" s="244"/>
      <c r="H2" s="262"/>
    </row>
    <row r="3" spans="2:8" ht="46.5" x14ac:dyDescent="0.7">
      <c r="B3" s="236" t="s">
        <v>168</v>
      </c>
      <c r="C3" s="237"/>
      <c r="D3" s="237"/>
      <c r="E3" s="237"/>
      <c r="F3" s="237"/>
      <c r="G3" s="237"/>
      <c r="H3" s="263"/>
    </row>
    <row r="4" spans="2:8" x14ac:dyDescent="0.25">
      <c r="B4" s="3"/>
      <c r="C4" s="4"/>
      <c r="D4" s="4"/>
      <c r="E4" s="4"/>
      <c r="F4" s="4"/>
      <c r="G4" s="4"/>
      <c r="H4" s="5"/>
    </row>
    <row r="5" spans="2:8" ht="61.15" customHeight="1" x14ac:dyDescent="0.25">
      <c r="B5" s="282" t="s">
        <v>170</v>
      </c>
      <c r="C5" s="283"/>
      <c r="D5" s="283"/>
      <c r="E5" s="283"/>
      <c r="F5" s="283"/>
      <c r="G5" s="283"/>
      <c r="H5" s="284"/>
    </row>
    <row r="6" spans="2:8" ht="27" thickBot="1" x14ac:dyDescent="0.45">
      <c r="B6" s="278" t="s">
        <v>35</v>
      </c>
      <c r="C6" s="279"/>
      <c r="D6" s="279"/>
      <c r="E6" s="279"/>
      <c r="F6" s="280"/>
      <c r="G6" s="279"/>
      <c r="H6" s="281"/>
    </row>
    <row r="7" spans="2:8" ht="11.25" customHeight="1" x14ac:dyDescent="0.25">
      <c r="B7" s="6"/>
      <c r="H7" s="7"/>
    </row>
    <row r="8" spans="2:8" ht="21" x14ac:dyDescent="0.35">
      <c r="B8" s="94" t="s">
        <v>36</v>
      </c>
      <c r="C8" s="93" t="s">
        <v>124</v>
      </c>
      <c r="D8" s="93" t="s">
        <v>22</v>
      </c>
      <c r="E8" s="93" t="s">
        <v>13</v>
      </c>
      <c r="F8" s="93" t="s">
        <v>31</v>
      </c>
      <c r="G8" s="93" t="s">
        <v>14</v>
      </c>
      <c r="H8" s="95" t="s">
        <v>92</v>
      </c>
    </row>
    <row r="9" spans="2:8" ht="18.75" x14ac:dyDescent="0.3">
      <c r="B9" s="39" t="s">
        <v>112</v>
      </c>
      <c r="C9" s="50">
        <f>+Assumptions!D10+Assumptions!D11</f>
        <v>52</v>
      </c>
      <c r="D9" s="41">
        <v>0.15</v>
      </c>
      <c r="E9" s="41" t="s">
        <v>33</v>
      </c>
      <c r="F9" s="104">
        <v>250</v>
      </c>
      <c r="G9" s="42">
        <f t="shared" ref="G9:G18" si="0">+C9*D9*F9</f>
        <v>1950</v>
      </c>
      <c r="H9" s="91">
        <f>+G9/Assumptions!D10</f>
        <v>39</v>
      </c>
    </row>
    <row r="10" spans="2:8" ht="18.75" x14ac:dyDescent="0.3">
      <c r="B10" s="39" t="s">
        <v>111</v>
      </c>
      <c r="C10" s="50">
        <f>+Assumptions!D10+Assumptions!D11</f>
        <v>52</v>
      </c>
      <c r="D10" s="41">
        <v>0.15</v>
      </c>
      <c r="E10" s="41" t="s">
        <v>33</v>
      </c>
      <c r="F10" s="104">
        <v>250</v>
      </c>
      <c r="G10" s="42">
        <f>+C10*D10*F10</f>
        <v>1950</v>
      </c>
      <c r="H10" s="91">
        <f>+G10/Assumptions!D10</f>
        <v>39</v>
      </c>
    </row>
    <row r="11" spans="2:8" ht="18.75" x14ac:dyDescent="0.3">
      <c r="B11" s="39" t="s">
        <v>174</v>
      </c>
      <c r="C11" s="50">
        <f>+Assumptions!D10+Assumptions!D11</f>
        <v>52</v>
      </c>
      <c r="D11" s="326">
        <v>0</v>
      </c>
      <c r="E11" s="41" t="s">
        <v>33</v>
      </c>
      <c r="F11" s="104">
        <v>200</v>
      </c>
      <c r="G11" s="42">
        <f>+C11*D11*F11</f>
        <v>0</v>
      </c>
      <c r="H11" s="91">
        <f>+G11/Assumptions!D11</f>
        <v>0</v>
      </c>
    </row>
    <row r="12" spans="2:8" ht="18.75" x14ac:dyDescent="0.3">
      <c r="B12" s="39" t="s">
        <v>25</v>
      </c>
      <c r="C12" s="50">
        <f>+Assumptions!D10</f>
        <v>50</v>
      </c>
      <c r="D12" s="41">
        <v>132</v>
      </c>
      <c r="E12" s="41" t="s">
        <v>16</v>
      </c>
      <c r="F12" s="105">
        <v>0.1</v>
      </c>
      <c r="G12" s="42">
        <f t="shared" si="0"/>
        <v>660</v>
      </c>
      <c r="H12" s="91">
        <f>+G12/Assumptions!D10</f>
        <v>13.2</v>
      </c>
    </row>
    <row r="13" spans="2:8" ht="18.75" x14ac:dyDescent="0.3">
      <c r="B13" s="39" t="s">
        <v>113</v>
      </c>
      <c r="C13" s="50">
        <f>+Assumptions!D10</f>
        <v>50</v>
      </c>
      <c r="D13" s="41">
        <v>33</v>
      </c>
      <c r="E13" s="41" t="s">
        <v>16</v>
      </c>
      <c r="F13" s="103">
        <v>0.36</v>
      </c>
      <c r="G13" s="42">
        <f t="shared" si="0"/>
        <v>594</v>
      </c>
      <c r="H13" s="91">
        <f>+G13/Assumptions!D10</f>
        <v>11.88</v>
      </c>
    </row>
    <row r="14" spans="2:8" ht="18.75" x14ac:dyDescent="0.3">
      <c r="B14" s="39" t="s">
        <v>175</v>
      </c>
      <c r="C14" s="50">
        <f>+Assumptions!D10</f>
        <v>50</v>
      </c>
      <c r="D14" s="41">
        <v>0</v>
      </c>
      <c r="E14" s="41" t="s">
        <v>16</v>
      </c>
      <c r="F14" s="103">
        <v>0.2</v>
      </c>
      <c r="G14" s="42">
        <f t="shared" ref="G14" si="1">+C14*D14*F14</f>
        <v>0</v>
      </c>
      <c r="H14" s="91">
        <f>+G14/Assumptions!D11</f>
        <v>0</v>
      </c>
    </row>
    <row r="15" spans="2:8" ht="18.75" x14ac:dyDescent="0.3">
      <c r="B15" s="39" t="s">
        <v>87</v>
      </c>
      <c r="C15" s="50">
        <f>+Assumptions!D10</f>
        <v>50</v>
      </c>
      <c r="D15" s="41">
        <v>0</v>
      </c>
      <c r="E15" s="41" t="s">
        <v>16</v>
      </c>
      <c r="F15" s="103">
        <v>0.16</v>
      </c>
      <c r="G15" s="42">
        <f>+C15*D15*F15</f>
        <v>0</v>
      </c>
      <c r="H15" s="91">
        <f>+G15/Assumptions!D10</f>
        <v>0</v>
      </c>
    </row>
    <row r="16" spans="2:8" ht="18.75" x14ac:dyDescent="0.3">
      <c r="B16" s="39" t="s">
        <v>27</v>
      </c>
      <c r="C16" s="50">
        <f>+Assumptions!D10</f>
        <v>50</v>
      </c>
      <c r="D16" s="110">
        <v>0</v>
      </c>
      <c r="E16" s="41" t="s">
        <v>33</v>
      </c>
      <c r="F16" s="103">
        <v>50</v>
      </c>
      <c r="G16" s="42">
        <f t="shared" si="0"/>
        <v>0</v>
      </c>
      <c r="H16" s="91">
        <f>+G16/Assumptions!D10</f>
        <v>0</v>
      </c>
    </row>
    <row r="17" spans="2:8" ht="18.75" x14ac:dyDescent="0.3">
      <c r="B17" s="39" t="s">
        <v>26</v>
      </c>
      <c r="C17" s="50">
        <f>+Assumptions!D10</f>
        <v>50</v>
      </c>
      <c r="D17" s="41">
        <v>0</v>
      </c>
      <c r="E17" s="41" t="s">
        <v>16</v>
      </c>
      <c r="F17" s="103">
        <v>0.1</v>
      </c>
      <c r="G17" s="42">
        <f t="shared" si="0"/>
        <v>0</v>
      </c>
      <c r="H17" s="91">
        <f>+G17/Assumptions!D10</f>
        <v>0</v>
      </c>
    </row>
    <row r="18" spans="2:8" ht="18.75" x14ac:dyDescent="0.3">
      <c r="B18" s="39" t="s">
        <v>28</v>
      </c>
      <c r="C18" s="50">
        <f>+Assumptions!D10+Assumptions!D11</f>
        <v>52</v>
      </c>
      <c r="D18" s="41">
        <v>12</v>
      </c>
      <c r="E18" s="41" t="s">
        <v>16</v>
      </c>
      <c r="F18" s="103">
        <v>0.5</v>
      </c>
      <c r="G18" s="42">
        <f t="shared" si="0"/>
        <v>312</v>
      </c>
      <c r="H18" s="91">
        <f>+G18/Assumptions!D10</f>
        <v>6.24</v>
      </c>
    </row>
    <row r="19" spans="2:8" ht="18.75" x14ac:dyDescent="0.3">
      <c r="B19" s="58" t="s">
        <v>90</v>
      </c>
      <c r="C19" s="92"/>
      <c r="D19" s="41">
        <v>0</v>
      </c>
      <c r="E19" s="41" t="s">
        <v>34</v>
      </c>
      <c r="F19" s="103">
        <v>50</v>
      </c>
      <c r="G19" s="42">
        <f>+D19*F19</f>
        <v>0</v>
      </c>
      <c r="H19" s="91">
        <f>+G19/Assumptions!D10</f>
        <v>0</v>
      </c>
    </row>
    <row r="20" spans="2:8" ht="18.75" x14ac:dyDescent="0.3">
      <c r="B20" s="58" t="s">
        <v>185</v>
      </c>
      <c r="C20" s="92"/>
      <c r="D20" s="41">
        <v>0</v>
      </c>
      <c r="E20" s="41" t="s">
        <v>34</v>
      </c>
      <c r="F20" s="103">
        <v>50</v>
      </c>
      <c r="G20" s="42">
        <f>+D20*F20</f>
        <v>0</v>
      </c>
      <c r="H20" s="91">
        <f>+G20/Assumptions!D11</f>
        <v>0</v>
      </c>
    </row>
    <row r="21" spans="2:8" ht="18.75" x14ac:dyDescent="0.3">
      <c r="B21" s="276" t="s">
        <v>29</v>
      </c>
      <c r="C21" s="277"/>
      <c r="D21" s="41">
        <v>20</v>
      </c>
      <c r="E21" s="41" t="s">
        <v>34</v>
      </c>
      <c r="F21" s="103">
        <v>50</v>
      </c>
      <c r="G21" s="42">
        <f>+D21*F21</f>
        <v>1000</v>
      </c>
      <c r="H21" s="91">
        <f>+G21/Assumptions!D10</f>
        <v>20</v>
      </c>
    </row>
    <row r="22" spans="2:8" ht="18.75" x14ac:dyDescent="0.3">
      <c r="B22" s="276" t="s">
        <v>30</v>
      </c>
      <c r="C22" s="277"/>
      <c r="D22" s="41">
        <v>0</v>
      </c>
      <c r="E22" s="41" t="s">
        <v>34</v>
      </c>
      <c r="F22" s="103">
        <v>75</v>
      </c>
      <c r="G22" s="42">
        <f>+D22*F22</f>
        <v>0</v>
      </c>
      <c r="H22" s="91">
        <f>+G22/Assumptions!D10</f>
        <v>0</v>
      </c>
    </row>
    <row r="23" spans="2:8" ht="18.75" x14ac:dyDescent="0.3">
      <c r="B23" s="101" t="s">
        <v>108</v>
      </c>
      <c r="C23" s="102"/>
      <c r="D23" s="41">
        <v>0</v>
      </c>
      <c r="E23" s="41" t="s">
        <v>109</v>
      </c>
      <c r="F23" s="103">
        <v>50</v>
      </c>
      <c r="G23" s="42">
        <f>+D23*F23</f>
        <v>0</v>
      </c>
      <c r="H23" s="91">
        <f>+G23/Assumptions!D10</f>
        <v>0</v>
      </c>
    </row>
    <row r="24" spans="2:8" ht="18.75" x14ac:dyDescent="0.3">
      <c r="B24" s="101" t="s">
        <v>88</v>
      </c>
      <c r="C24" s="102"/>
      <c r="D24" s="41"/>
      <c r="E24" s="41"/>
      <c r="F24" s="103"/>
      <c r="G24" s="100">
        <v>0</v>
      </c>
      <c r="H24" s="91">
        <f>+G24/Assumptions!D10</f>
        <v>0</v>
      </c>
    </row>
    <row r="25" spans="2:8" ht="24.75" customHeight="1" x14ac:dyDescent="0.25">
      <c r="B25" s="135" t="s">
        <v>59</v>
      </c>
      <c r="C25" s="136"/>
      <c r="D25" s="136"/>
      <c r="E25" s="136"/>
      <c r="F25" s="136"/>
      <c r="G25" s="137">
        <f>SUM(G9:G22)</f>
        <v>6466</v>
      </c>
      <c r="H25" s="138">
        <f>SUM(H9:H22)</f>
        <v>129.32</v>
      </c>
    </row>
    <row r="26" spans="2:8" ht="22.15" customHeight="1" x14ac:dyDescent="0.25">
      <c r="B26" s="285" t="s">
        <v>160</v>
      </c>
      <c r="C26" s="270"/>
      <c r="D26" s="270"/>
      <c r="E26" s="270"/>
      <c r="F26" s="270"/>
      <c r="G26" s="270"/>
      <c r="H26" s="271"/>
    </row>
    <row r="27" spans="2:8" ht="22.15" customHeight="1" x14ac:dyDescent="0.25">
      <c r="B27" s="286" t="s">
        <v>161</v>
      </c>
      <c r="C27" s="287"/>
      <c r="D27" s="287"/>
      <c r="E27" s="287"/>
      <c r="F27" s="287"/>
      <c r="G27" s="287"/>
      <c r="H27" s="288"/>
    </row>
    <row r="28" spans="2:8" ht="21" x14ac:dyDescent="0.35">
      <c r="B28" s="94" t="s">
        <v>37</v>
      </c>
      <c r="C28" s="93" t="s">
        <v>124</v>
      </c>
      <c r="D28" s="93" t="s">
        <v>22</v>
      </c>
      <c r="E28" s="93" t="s">
        <v>13</v>
      </c>
      <c r="F28" s="93" t="s">
        <v>31</v>
      </c>
      <c r="G28" s="93" t="s">
        <v>14</v>
      </c>
      <c r="H28" s="95" t="s">
        <v>92</v>
      </c>
    </row>
    <row r="29" spans="2:8" ht="18.75" x14ac:dyDescent="0.3">
      <c r="B29" s="39" t="s">
        <v>125</v>
      </c>
      <c r="C29" s="40">
        <f>+Assumptions!D28</f>
        <v>93.1</v>
      </c>
      <c r="D29" s="41">
        <v>40</v>
      </c>
      <c r="E29" s="41" t="s">
        <v>16</v>
      </c>
      <c r="F29" s="103">
        <v>0.25</v>
      </c>
      <c r="G29" s="96">
        <f t="shared" ref="G29:G34" si="2">+C29*D29*F29</f>
        <v>931</v>
      </c>
      <c r="H29" s="91">
        <f>+G29/Assumptions!D10</f>
        <v>18.62</v>
      </c>
    </row>
    <row r="30" spans="2:8" ht="18.75" x14ac:dyDescent="0.3">
      <c r="B30" s="39" t="s">
        <v>46</v>
      </c>
      <c r="C30" s="40">
        <f>+Assumptions!D28</f>
        <v>93.1</v>
      </c>
      <c r="D30" s="41">
        <v>320</v>
      </c>
      <c r="E30" s="41" t="s">
        <v>16</v>
      </c>
      <c r="F30" s="103">
        <v>0.15</v>
      </c>
      <c r="G30" s="96">
        <f t="shared" si="2"/>
        <v>4468.8</v>
      </c>
      <c r="H30" s="91">
        <f>+G30/Assumptions!D10</f>
        <v>89.376000000000005</v>
      </c>
    </row>
    <row r="31" spans="2:8" ht="18.75" x14ac:dyDescent="0.3">
      <c r="B31" s="39" t="s">
        <v>87</v>
      </c>
      <c r="C31" s="40">
        <f>+Assumptions!D28</f>
        <v>93.1</v>
      </c>
      <c r="D31" s="41">
        <v>0</v>
      </c>
      <c r="E31" s="41" t="s">
        <v>16</v>
      </c>
      <c r="F31" s="103">
        <v>0.16</v>
      </c>
      <c r="G31" s="96">
        <f t="shared" si="2"/>
        <v>0</v>
      </c>
      <c r="H31" s="91">
        <f>+G31/Assumptions!D10</f>
        <v>0</v>
      </c>
    </row>
    <row r="32" spans="2:8" ht="18.75" x14ac:dyDescent="0.3">
      <c r="B32" s="39" t="s">
        <v>24</v>
      </c>
      <c r="C32" s="40">
        <f>+Assumptions!D28</f>
        <v>93.1</v>
      </c>
      <c r="D32" s="41">
        <v>0.02</v>
      </c>
      <c r="E32" s="41" t="s">
        <v>33</v>
      </c>
      <c r="F32" s="103">
        <v>250</v>
      </c>
      <c r="G32" s="96">
        <f t="shared" si="2"/>
        <v>465.49999999999994</v>
      </c>
      <c r="H32" s="91">
        <f>+G32/Assumptions!D10</f>
        <v>9.3099999999999987</v>
      </c>
    </row>
    <row r="33" spans="2:8" ht="18.75" x14ac:dyDescent="0.3">
      <c r="B33" s="39" t="s">
        <v>27</v>
      </c>
      <c r="C33" s="40">
        <f>+Assumptions!D28</f>
        <v>93.1</v>
      </c>
      <c r="D33" s="41">
        <v>0</v>
      </c>
      <c r="E33" s="41" t="s">
        <v>33</v>
      </c>
      <c r="F33" s="103">
        <v>32</v>
      </c>
      <c r="G33" s="96">
        <f t="shared" si="2"/>
        <v>0</v>
      </c>
      <c r="H33" s="91">
        <f>+G33/Assumptions!D10</f>
        <v>0</v>
      </c>
    </row>
    <row r="34" spans="2:8" ht="18.75" x14ac:dyDescent="0.3">
      <c r="B34" s="39" t="s">
        <v>28</v>
      </c>
      <c r="C34" s="40">
        <f>+Assumptions!D28</f>
        <v>93.1</v>
      </c>
      <c r="D34" s="41">
        <v>0</v>
      </c>
      <c r="E34" s="41" t="s">
        <v>16</v>
      </c>
      <c r="F34" s="103">
        <v>0.5</v>
      </c>
      <c r="G34" s="96">
        <f t="shared" si="2"/>
        <v>0</v>
      </c>
      <c r="H34" s="91">
        <f>+G34/Assumptions!D10</f>
        <v>0</v>
      </c>
    </row>
    <row r="35" spans="2:8" ht="18.75" x14ac:dyDescent="0.3">
      <c r="B35" s="276" t="s">
        <v>90</v>
      </c>
      <c r="C35" s="277"/>
      <c r="D35" s="41">
        <v>0</v>
      </c>
      <c r="E35" s="41" t="s">
        <v>34</v>
      </c>
      <c r="F35" s="103">
        <v>50</v>
      </c>
      <c r="G35" s="96">
        <f>+D35*F35</f>
        <v>0</v>
      </c>
      <c r="H35" s="91">
        <f>+G35/Assumptions!D10</f>
        <v>0</v>
      </c>
    </row>
    <row r="36" spans="2:8" ht="18.75" x14ac:dyDescent="0.3">
      <c r="B36" s="58" t="s">
        <v>185</v>
      </c>
      <c r="C36" s="212"/>
      <c r="D36" s="41">
        <v>0</v>
      </c>
      <c r="E36" s="41" t="s">
        <v>34</v>
      </c>
      <c r="F36" s="103">
        <v>50</v>
      </c>
      <c r="G36" s="96">
        <f>+D36*F36</f>
        <v>0</v>
      </c>
      <c r="H36" s="91">
        <f>+G36/Assumptions!D11</f>
        <v>0</v>
      </c>
    </row>
    <row r="37" spans="2:8" ht="18.75" x14ac:dyDescent="0.3">
      <c r="B37" s="276" t="s">
        <v>29</v>
      </c>
      <c r="C37" s="277"/>
      <c r="D37" s="41">
        <v>0</v>
      </c>
      <c r="E37" s="41" t="s">
        <v>34</v>
      </c>
      <c r="F37" s="103">
        <v>30</v>
      </c>
      <c r="G37" s="96">
        <f>+D37*F37</f>
        <v>0</v>
      </c>
      <c r="H37" s="91">
        <f>+G37/Assumptions!D10</f>
        <v>0</v>
      </c>
    </row>
    <row r="38" spans="2:8" ht="18.75" x14ac:dyDescent="0.3">
      <c r="B38" s="276" t="s">
        <v>30</v>
      </c>
      <c r="C38" s="277"/>
      <c r="D38" s="41">
        <v>0</v>
      </c>
      <c r="E38" s="41" t="s">
        <v>34</v>
      </c>
      <c r="F38" s="103">
        <v>50</v>
      </c>
      <c r="G38" s="96">
        <f>+D38*F38</f>
        <v>0</v>
      </c>
      <c r="H38" s="91">
        <f>+G38/Assumptions!D10</f>
        <v>0</v>
      </c>
    </row>
    <row r="39" spans="2:8" ht="18.75" x14ac:dyDescent="0.3">
      <c r="B39" s="267" t="s">
        <v>106</v>
      </c>
      <c r="C39" s="275"/>
      <c r="D39" s="41">
        <v>3</v>
      </c>
      <c r="E39" s="41" t="s">
        <v>107</v>
      </c>
      <c r="F39" s="103">
        <v>70</v>
      </c>
      <c r="G39" s="96">
        <f>+D39*F39</f>
        <v>210</v>
      </c>
      <c r="H39" s="91">
        <f>+G39/Assumptions!D10</f>
        <v>4.2</v>
      </c>
    </row>
    <row r="40" spans="2:8" ht="18.75" x14ac:dyDescent="0.3">
      <c r="B40" s="101" t="s">
        <v>180</v>
      </c>
      <c r="C40" s="102"/>
      <c r="D40" s="41">
        <v>2</v>
      </c>
      <c r="E40" s="41" t="s">
        <v>107</v>
      </c>
      <c r="F40" s="103">
        <v>20</v>
      </c>
      <c r="G40" s="96">
        <f>+D40*F40</f>
        <v>40</v>
      </c>
      <c r="H40" s="91">
        <f>+G40/Assumptions!D10</f>
        <v>0.8</v>
      </c>
    </row>
    <row r="41" spans="2:8" ht="26.25" customHeight="1" x14ac:dyDescent="0.25">
      <c r="B41" s="131" t="s">
        <v>60</v>
      </c>
      <c r="C41" s="132"/>
      <c r="D41" s="132"/>
      <c r="E41" s="132"/>
      <c r="F41" s="132"/>
      <c r="G41" s="133">
        <f>SUM(G29:G38)</f>
        <v>5865.3</v>
      </c>
      <c r="H41" s="134">
        <f>SUM(H29:H38)</f>
        <v>117.30600000000001</v>
      </c>
    </row>
    <row r="42" spans="2:8" ht="16.5" x14ac:dyDescent="0.3">
      <c r="B42" s="97"/>
      <c r="C42" s="98"/>
      <c r="D42" s="98"/>
      <c r="E42" s="98"/>
      <c r="F42" s="98"/>
      <c r="G42" s="98"/>
      <c r="H42" s="99"/>
    </row>
    <row r="43" spans="2:8" ht="24.75" customHeight="1" thickBot="1" x14ac:dyDescent="0.3">
      <c r="B43" s="67" t="s">
        <v>110</v>
      </c>
      <c r="C43" s="130"/>
      <c r="D43" s="130"/>
      <c r="E43" s="130"/>
      <c r="F43" s="130"/>
      <c r="G43" s="207">
        <f>+G25+G41</f>
        <v>12331.3</v>
      </c>
      <c r="H43" s="208">
        <f>+H25+H41</f>
        <v>246.626</v>
      </c>
    </row>
    <row r="44" spans="2:8" ht="15.75" x14ac:dyDescent="0.25">
      <c r="B44" s="81" t="s">
        <v>23</v>
      </c>
    </row>
    <row r="45" spans="2:8" ht="15.75" x14ac:dyDescent="0.25">
      <c r="B45" s="81" t="s">
        <v>140</v>
      </c>
    </row>
    <row r="46" spans="2:8" ht="15.75" x14ac:dyDescent="0.25">
      <c r="B46" s="81" t="s">
        <v>141</v>
      </c>
    </row>
    <row r="47" spans="2:8" ht="15.75" x14ac:dyDescent="0.25">
      <c r="B47" s="81"/>
    </row>
  </sheetData>
  <sheetProtection algorithmName="SHA-512" hashValue="AG6OEpfDZreoQadW7NYXDQgV2FRD4DIW3SINW4v4sgGseeqU2M6dFjKx/QjvC+7im/doDN1Oxg+uMjicSgsERA==" saltValue="53SGggyhB/G7twFsGvmWtQ==" spinCount="100000" sheet="1" objects="1" scenarios="1"/>
  <mergeCells count="12">
    <mergeCell ref="B39:C39"/>
    <mergeCell ref="B35:C35"/>
    <mergeCell ref="B37:C37"/>
    <mergeCell ref="B38:C38"/>
    <mergeCell ref="B2:H2"/>
    <mergeCell ref="B3:H3"/>
    <mergeCell ref="B6:H6"/>
    <mergeCell ref="B21:C21"/>
    <mergeCell ref="B22:C22"/>
    <mergeCell ref="B5:H5"/>
    <mergeCell ref="B26:H26"/>
    <mergeCell ref="B27:H27"/>
  </mergeCells>
  <pageMargins left="0.7" right="0.7" top="0.75" bottom="0.75" header="0.3" footer="0.3"/>
  <pageSetup orientation="portrait" horizontalDpi="0" verticalDpi="0" r:id="rId1"/>
  <ignoredErrors>
    <ignoredError sqref="G35"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27"/>
  <sheetViews>
    <sheetView showGridLines="0" workbookViewId="0">
      <selection activeCell="K25" sqref="K25"/>
    </sheetView>
  </sheetViews>
  <sheetFormatPr defaultRowHeight="15" x14ac:dyDescent="0.25"/>
  <cols>
    <col min="1" max="1" width="1.28515625" customWidth="1"/>
    <col min="2" max="2" width="40.5703125" customWidth="1"/>
    <col min="3" max="3" width="13.28515625" customWidth="1"/>
    <col min="5" max="5" width="10.5703125" customWidth="1"/>
    <col min="6" max="6" width="14.28515625" customWidth="1"/>
    <col min="7" max="7" width="16.5703125" customWidth="1"/>
    <col min="8" max="8" width="16.85546875" customWidth="1"/>
  </cols>
  <sheetData>
    <row r="1" spans="2:13" ht="9" customHeight="1" thickBot="1" x14ac:dyDescent="0.3"/>
    <row r="2" spans="2:13" x14ac:dyDescent="0.25">
      <c r="B2" s="243"/>
      <c r="C2" s="244"/>
      <c r="D2" s="244"/>
      <c r="E2" s="244"/>
      <c r="F2" s="244"/>
      <c r="G2" s="244"/>
      <c r="H2" s="262"/>
    </row>
    <row r="3" spans="2:13" ht="46.5" x14ac:dyDescent="0.7">
      <c r="B3" s="236" t="s">
        <v>168</v>
      </c>
      <c r="C3" s="237"/>
      <c r="D3" s="237"/>
      <c r="E3" s="237"/>
      <c r="F3" s="237"/>
      <c r="G3" s="237"/>
      <c r="H3" s="263"/>
    </row>
    <row r="4" spans="2:13" x14ac:dyDescent="0.25">
      <c r="B4" s="3"/>
      <c r="C4" s="4"/>
      <c r="D4" s="4"/>
      <c r="E4" s="4"/>
      <c r="F4" s="4"/>
      <c r="G4" s="4"/>
      <c r="H4" s="5"/>
    </row>
    <row r="5" spans="2:13" s="198" customFormat="1" ht="19.149999999999999" customHeight="1" x14ac:dyDescent="0.25">
      <c r="B5" s="298" t="s">
        <v>153</v>
      </c>
      <c r="C5" s="299"/>
      <c r="D5" s="299"/>
      <c r="E5" s="299"/>
      <c r="F5" s="299"/>
      <c r="G5" s="299"/>
      <c r="H5" s="300"/>
    </row>
    <row r="6" spans="2:13" s="198" customFormat="1" ht="19.149999999999999" customHeight="1" x14ac:dyDescent="0.25">
      <c r="B6" s="301" t="s">
        <v>152</v>
      </c>
      <c r="C6" s="302"/>
      <c r="D6" s="302"/>
      <c r="E6" s="302"/>
      <c r="F6" s="302"/>
      <c r="G6" s="302"/>
      <c r="H6" s="303"/>
    </row>
    <row r="7" spans="2:13" ht="21.75" thickBot="1" x14ac:dyDescent="0.4">
      <c r="B7" s="292" t="s">
        <v>164</v>
      </c>
      <c r="C7" s="293"/>
      <c r="D7" s="293"/>
      <c r="E7" s="293"/>
      <c r="F7" s="293"/>
      <c r="G7" s="293"/>
      <c r="H7" s="294"/>
    </row>
    <row r="8" spans="2:13" ht="9" customHeight="1" thickBot="1" x14ac:dyDescent="0.3">
      <c r="B8" s="6"/>
      <c r="H8" s="7"/>
    </row>
    <row r="9" spans="2:13" ht="18" x14ac:dyDescent="0.35">
      <c r="B9" s="11" t="s">
        <v>93</v>
      </c>
      <c r="C9" s="12" t="s">
        <v>11</v>
      </c>
      <c r="D9" s="12" t="s">
        <v>22</v>
      </c>
      <c r="E9" s="12" t="s">
        <v>13</v>
      </c>
      <c r="F9" s="12" t="s">
        <v>31</v>
      </c>
      <c r="G9" s="12" t="s">
        <v>94</v>
      </c>
      <c r="H9" s="13" t="s">
        <v>92</v>
      </c>
    </row>
    <row r="10" spans="2:13" ht="18.75" x14ac:dyDescent="0.3">
      <c r="B10" s="20" t="s">
        <v>62</v>
      </c>
      <c r="C10" s="21">
        <f>+Assumptions!D10+Assumptions!D11</f>
        <v>52</v>
      </c>
      <c r="D10" s="117">
        <v>0.2</v>
      </c>
      <c r="E10" s="21" t="s">
        <v>63</v>
      </c>
      <c r="F10" s="118">
        <v>2</v>
      </c>
      <c r="G10" s="22">
        <f>+C10*D10*F10</f>
        <v>20.8</v>
      </c>
      <c r="H10" s="23">
        <f>+G10/Assumptions!D10</f>
        <v>0.41600000000000004</v>
      </c>
    </row>
    <row r="11" spans="2:13" ht="18.75" x14ac:dyDescent="0.3">
      <c r="B11" s="20" t="s">
        <v>64</v>
      </c>
      <c r="C11" s="24">
        <f>+Assumptions!D30</f>
        <v>88.444999999999993</v>
      </c>
      <c r="D11" s="117">
        <v>0.3</v>
      </c>
      <c r="E11" s="21" t="s">
        <v>63</v>
      </c>
      <c r="F11" s="118">
        <v>2</v>
      </c>
      <c r="G11" s="22">
        <f>+C11*D11*F11</f>
        <v>53.066999999999993</v>
      </c>
      <c r="H11" s="23">
        <f>+G11/Assumptions!D10</f>
        <v>1.06134</v>
      </c>
    </row>
    <row r="12" spans="2:13" ht="18.75" x14ac:dyDescent="0.3">
      <c r="B12" s="20" t="s">
        <v>101</v>
      </c>
      <c r="C12" s="24">
        <f>+Assumptions!D30</f>
        <v>88.444999999999993</v>
      </c>
      <c r="D12" s="117">
        <v>1</v>
      </c>
      <c r="E12" s="21" t="s">
        <v>63</v>
      </c>
      <c r="F12" s="118">
        <v>2</v>
      </c>
      <c r="G12" s="22">
        <f t="shared" ref="G12:G18" si="0">+C12*D12*F12</f>
        <v>176.89</v>
      </c>
      <c r="H12" s="23">
        <f>+G12/Assumptions!D10</f>
        <v>3.5377999999999998</v>
      </c>
    </row>
    <row r="13" spans="2:13" ht="18.75" x14ac:dyDescent="0.3">
      <c r="B13" s="27" t="s">
        <v>65</v>
      </c>
      <c r="C13" s="196"/>
      <c r="D13" s="196"/>
      <c r="E13" s="196"/>
      <c r="F13" s="197"/>
      <c r="G13" s="106">
        <v>0</v>
      </c>
      <c r="H13" s="23">
        <f>+G13/Assumptions!D10</f>
        <v>0</v>
      </c>
    </row>
    <row r="14" spans="2:13" ht="18.75" x14ac:dyDescent="0.3">
      <c r="B14" s="20" t="s">
        <v>66</v>
      </c>
      <c r="C14" s="21">
        <f>+Assumptions!D10+Assumptions!D11</f>
        <v>52</v>
      </c>
      <c r="D14" s="117">
        <v>1</v>
      </c>
      <c r="E14" s="21" t="s">
        <v>63</v>
      </c>
      <c r="F14" s="118">
        <v>0.5</v>
      </c>
      <c r="G14" s="22">
        <f t="shared" si="0"/>
        <v>26</v>
      </c>
      <c r="H14" s="23">
        <f>+G14/Assumptions!D10</f>
        <v>0.52</v>
      </c>
    </row>
    <row r="15" spans="2:13" ht="18.75" x14ac:dyDescent="0.3">
      <c r="B15" s="20" t="s">
        <v>67</v>
      </c>
      <c r="C15" s="24">
        <f>+Assumptions!D30</f>
        <v>88.444999999999993</v>
      </c>
      <c r="D15" s="117">
        <v>2</v>
      </c>
      <c r="E15" s="21" t="s">
        <v>63</v>
      </c>
      <c r="F15" s="118">
        <v>0.5</v>
      </c>
      <c r="G15" s="22">
        <f t="shared" si="0"/>
        <v>88.444999999999993</v>
      </c>
      <c r="H15" s="23">
        <f>+G15/Assumptions!D10</f>
        <v>1.7688999999999999</v>
      </c>
    </row>
    <row r="16" spans="2:13" ht="18.75" x14ac:dyDescent="0.3">
      <c r="B16" s="20" t="s">
        <v>102</v>
      </c>
      <c r="C16" s="24">
        <f>+Assumptions!D10</f>
        <v>50</v>
      </c>
      <c r="D16" s="117">
        <v>0</v>
      </c>
      <c r="E16" s="21" t="s">
        <v>63</v>
      </c>
      <c r="F16" s="118">
        <v>0.5</v>
      </c>
      <c r="G16" s="22">
        <f t="shared" si="0"/>
        <v>0</v>
      </c>
      <c r="H16" s="23">
        <f>+G16/Assumptions!D10</f>
        <v>0</v>
      </c>
      <c r="M16" t="s">
        <v>154</v>
      </c>
    </row>
    <row r="17" spans="2:8" ht="18.75" x14ac:dyDescent="0.3">
      <c r="B17" s="139" t="s">
        <v>127</v>
      </c>
      <c r="C17" s="117">
        <v>0</v>
      </c>
      <c r="D17" s="117">
        <v>0</v>
      </c>
      <c r="E17" s="21" t="s">
        <v>63</v>
      </c>
      <c r="F17" s="118">
        <v>0</v>
      </c>
      <c r="G17" s="22">
        <f t="shared" si="0"/>
        <v>0</v>
      </c>
      <c r="H17" s="23">
        <f>+G17/Assumptions!D10</f>
        <v>0</v>
      </c>
    </row>
    <row r="18" spans="2:8" ht="18.75" x14ac:dyDescent="0.3">
      <c r="B18" s="139" t="s">
        <v>127</v>
      </c>
      <c r="C18" s="140">
        <v>0</v>
      </c>
      <c r="D18" s="117">
        <v>0</v>
      </c>
      <c r="E18" s="21" t="s">
        <v>63</v>
      </c>
      <c r="F18" s="118">
        <v>0</v>
      </c>
      <c r="G18" s="22">
        <f t="shared" si="0"/>
        <v>0</v>
      </c>
      <c r="H18" s="23">
        <f>+G18/Assumptions!D10</f>
        <v>0</v>
      </c>
    </row>
    <row r="19" spans="2:8" ht="18.75" x14ac:dyDescent="0.3">
      <c r="B19" s="295" t="s">
        <v>81</v>
      </c>
      <c r="C19" s="296"/>
      <c r="D19" s="296"/>
      <c r="E19" s="296"/>
      <c r="F19" s="297"/>
      <c r="G19" s="107">
        <v>500</v>
      </c>
      <c r="H19" s="23">
        <f>+G19/Assumptions!D10</f>
        <v>10</v>
      </c>
    </row>
    <row r="20" spans="2:8" ht="18.75" x14ac:dyDescent="0.3">
      <c r="B20" s="193" t="s">
        <v>68</v>
      </c>
      <c r="C20" s="194"/>
      <c r="D20" s="194"/>
      <c r="E20" s="194"/>
      <c r="F20" s="195"/>
      <c r="G20" s="107">
        <v>500</v>
      </c>
      <c r="H20" s="23">
        <f>+G20/Assumptions!D10</f>
        <v>10</v>
      </c>
    </row>
    <row r="21" spans="2:8" ht="18.75" x14ac:dyDescent="0.3">
      <c r="B21" s="289" t="s">
        <v>181</v>
      </c>
      <c r="C21" s="290"/>
      <c r="D21" s="290"/>
      <c r="E21" s="290"/>
      <c r="F21" s="291"/>
      <c r="G21" s="104">
        <v>0</v>
      </c>
      <c r="H21" s="23">
        <f>+G21/Assumptions!D10</f>
        <v>0</v>
      </c>
    </row>
    <row r="22" spans="2:8" ht="18.75" x14ac:dyDescent="0.3">
      <c r="B22" s="289" t="s">
        <v>126</v>
      </c>
      <c r="C22" s="290"/>
      <c r="D22" s="290"/>
      <c r="E22" s="290"/>
      <c r="F22" s="291"/>
      <c r="G22" s="104">
        <v>0</v>
      </c>
      <c r="H22" s="23">
        <f>+G22/Assumptions!D10</f>
        <v>0</v>
      </c>
    </row>
    <row r="23" spans="2:8" ht="29.25" customHeight="1" thickBot="1" x14ac:dyDescent="0.3">
      <c r="B23" s="69" t="s">
        <v>89</v>
      </c>
      <c r="C23" s="70"/>
      <c r="D23" s="70"/>
      <c r="E23" s="70"/>
      <c r="F23" s="70"/>
      <c r="G23" s="206">
        <f>SUM(G10:G22)</f>
        <v>1365.202</v>
      </c>
      <c r="H23" s="205">
        <f>SUM(H10:H22)</f>
        <v>27.304040000000001</v>
      </c>
    </row>
    <row r="24" spans="2:8" ht="15.75" x14ac:dyDescent="0.25">
      <c r="B24" s="81" t="s">
        <v>23</v>
      </c>
    </row>
    <row r="25" spans="2:8" ht="15.75" x14ac:dyDescent="0.25">
      <c r="B25" s="81" t="s">
        <v>140</v>
      </c>
    </row>
    <row r="26" spans="2:8" ht="15.75" x14ac:dyDescent="0.25">
      <c r="B26" s="81" t="s">
        <v>141</v>
      </c>
    </row>
    <row r="27" spans="2:8" ht="15.75" x14ac:dyDescent="0.25">
      <c r="B27" s="81"/>
    </row>
  </sheetData>
  <sheetProtection algorithmName="SHA-512" hashValue="LAAwr01bXAm7p0ljBmvu8NrVw+y9jrs/4jNAyMdBwBfxqxIXxkObUsmL3PjFwWldzy85Y4CeKSgLUjd/K7CMOA==" saltValue="jv6Ls/3yXt/lTq/ivzTDKg==" spinCount="100000" sheet="1" objects="1" scenarios="1"/>
  <mergeCells count="8">
    <mergeCell ref="B22:F22"/>
    <mergeCell ref="B2:H2"/>
    <mergeCell ref="B3:H3"/>
    <mergeCell ref="B7:H7"/>
    <mergeCell ref="B19:F19"/>
    <mergeCell ref="B21:F21"/>
    <mergeCell ref="B5:H5"/>
    <mergeCell ref="B6:H6"/>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showGridLines="0" workbookViewId="0">
      <selection activeCell="B14" sqref="B14"/>
    </sheetView>
  </sheetViews>
  <sheetFormatPr defaultRowHeight="15" x14ac:dyDescent="0.25"/>
  <cols>
    <col min="1" max="1" width="1.28515625" customWidth="1"/>
    <col min="2" max="2" width="52.28515625" customWidth="1"/>
    <col min="3" max="3" width="13.7109375" customWidth="1"/>
    <col min="4" max="4" width="11.5703125" customWidth="1"/>
    <col min="5" max="5" width="14.85546875" customWidth="1"/>
    <col min="6" max="6" width="13.7109375" customWidth="1"/>
    <col min="7" max="7" width="17" customWidth="1"/>
  </cols>
  <sheetData>
    <row r="1" spans="1:7" ht="15.75" thickBot="1" x14ac:dyDescent="0.3">
      <c r="A1" t="s">
        <v>178</v>
      </c>
    </row>
    <row r="2" spans="1:7" x14ac:dyDescent="0.25">
      <c r="B2" s="243"/>
      <c r="C2" s="244"/>
      <c r="D2" s="244"/>
      <c r="E2" s="244"/>
      <c r="F2" s="244"/>
      <c r="G2" s="262"/>
    </row>
    <row r="3" spans="1:7" ht="46.5" x14ac:dyDescent="0.7">
      <c r="B3" s="236" t="s">
        <v>168</v>
      </c>
      <c r="C3" s="237"/>
      <c r="D3" s="237"/>
      <c r="E3" s="237"/>
      <c r="F3" s="237"/>
      <c r="G3" s="263"/>
    </row>
    <row r="4" spans="1:7" x14ac:dyDescent="0.25">
      <c r="B4" s="3"/>
      <c r="C4" s="4"/>
      <c r="D4" s="4"/>
      <c r="E4" s="4"/>
      <c r="F4" s="4"/>
      <c r="G4" s="5"/>
    </row>
    <row r="5" spans="1:7" ht="10.5" customHeight="1" x14ac:dyDescent="0.3">
      <c r="B5" s="17"/>
      <c r="C5" s="1"/>
      <c r="D5" s="1"/>
      <c r="E5" s="1"/>
      <c r="F5" s="1"/>
      <c r="G5" s="47"/>
    </row>
    <row r="6" spans="1:7" ht="21.75" thickBot="1" x14ac:dyDescent="0.4">
      <c r="B6" s="292" t="s">
        <v>38</v>
      </c>
      <c r="C6" s="293"/>
      <c r="D6" s="293"/>
      <c r="E6" s="293"/>
      <c r="F6" s="293"/>
      <c r="G6" s="294"/>
    </row>
    <row r="7" spans="1:7" ht="9.75" customHeight="1" thickBot="1" x14ac:dyDescent="0.35">
      <c r="B7" s="18"/>
      <c r="C7" s="19"/>
      <c r="D7" s="19"/>
      <c r="E7" s="19"/>
      <c r="F7" s="19"/>
      <c r="G7" s="48"/>
    </row>
    <row r="8" spans="1:7" ht="18.75" x14ac:dyDescent="0.3">
      <c r="B8" s="36" t="s">
        <v>39</v>
      </c>
      <c r="C8" s="37" t="s">
        <v>116</v>
      </c>
      <c r="D8" s="49" t="s">
        <v>13</v>
      </c>
      <c r="E8" s="37" t="s">
        <v>31</v>
      </c>
      <c r="F8" s="37" t="s">
        <v>14</v>
      </c>
      <c r="G8" s="38" t="s">
        <v>15</v>
      </c>
    </row>
    <row r="9" spans="1:7" ht="18.75" x14ac:dyDescent="0.3">
      <c r="B9" s="39" t="s">
        <v>41</v>
      </c>
      <c r="C9" s="50">
        <f>+Assumptions!D10</f>
        <v>50</v>
      </c>
      <c r="D9" s="209" t="s">
        <v>42</v>
      </c>
      <c r="E9" s="103">
        <v>5</v>
      </c>
      <c r="F9" s="51">
        <f t="shared" ref="F9:F16" si="0">+C9*E9</f>
        <v>250</v>
      </c>
      <c r="G9" s="52">
        <f>+F9/Assumptions!D10</f>
        <v>5</v>
      </c>
    </row>
    <row r="10" spans="1:7" ht="18.75" x14ac:dyDescent="0.3">
      <c r="B10" s="39" t="s">
        <v>43</v>
      </c>
      <c r="C10" s="50">
        <f>+Assumptions!D10+Assumptions!D11</f>
        <v>52</v>
      </c>
      <c r="D10" s="209" t="s">
        <v>42</v>
      </c>
      <c r="E10" s="103">
        <v>0</v>
      </c>
      <c r="F10" s="51">
        <f t="shared" si="0"/>
        <v>0</v>
      </c>
      <c r="G10" s="52">
        <f>+F10/Assumptions!D10</f>
        <v>0</v>
      </c>
    </row>
    <row r="11" spans="1:7" ht="18.75" x14ac:dyDescent="0.3">
      <c r="B11" s="39" t="s">
        <v>44</v>
      </c>
      <c r="C11" s="50">
        <f>+Assumptions!D10</f>
        <v>50</v>
      </c>
      <c r="D11" s="209" t="s">
        <v>42</v>
      </c>
      <c r="E11" s="103">
        <v>10</v>
      </c>
      <c r="F11" s="51">
        <f t="shared" si="0"/>
        <v>500</v>
      </c>
      <c r="G11" s="52">
        <f>+F11/Assumptions!D10</f>
        <v>10</v>
      </c>
    </row>
    <row r="12" spans="1:7" ht="18.75" x14ac:dyDescent="0.3">
      <c r="B12" s="58" t="s">
        <v>45</v>
      </c>
      <c r="C12" s="90">
        <f>+Assumptions!D11*Assumptions!D14</f>
        <v>0.66</v>
      </c>
      <c r="D12" s="210" t="s">
        <v>42</v>
      </c>
      <c r="E12" s="103">
        <v>750</v>
      </c>
      <c r="F12" s="51">
        <f t="shared" si="0"/>
        <v>495</v>
      </c>
      <c r="G12" s="52">
        <f>+F12/Assumptions!D10</f>
        <v>9.9</v>
      </c>
    </row>
    <row r="13" spans="1:7" ht="18.75" x14ac:dyDescent="0.3">
      <c r="B13" s="58" t="s">
        <v>128</v>
      </c>
      <c r="C13" s="40">
        <f>+Income!C10+Income!C11+Income!C12+Income!C13</f>
        <v>86.504999999999995</v>
      </c>
      <c r="D13" s="200" t="s">
        <v>42</v>
      </c>
      <c r="E13" s="119">
        <v>5</v>
      </c>
      <c r="F13" s="51">
        <f t="shared" si="0"/>
        <v>432.52499999999998</v>
      </c>
      <c r="G13" s="52">
        <f>+F13/Assumptions!D10</f>
        <v>8.6504999999999992</v>
      </c>
    </row>
    <row r="14" spans="1:7" ht="18.75" x14ac:dyDescent="0.3">
      <c r="B14" s="58" t="s">
        <v>105</v>
      </c>
      <c r="C14" s="40">
        <f>+Income!C10+Income!C11+Income!C12+Income!C13</f>
        <v>86.504999999999995</v>
      </c>
      <c r="D14" s="200" t="s">
        <v>42</v>
      </c>
      <c r="E14" s="119">
        <v>8</v>
      </c>
      <c r="F14" s="51">
        <f t="shared" si="0"/>
        <v>692.04</v>
      </c>
      <c r="G14" s="52">
        <f>+F14/Assumptions!D10</f>
        <v>13.8408</v>
      </c>
    </row>
    <row r="15" spans="1:7" ht="18.75" x14ac:dyDescent="0.3">
      <c r="B15" s="58" t="s">
        <v>114</v>
      </c>
      <c r="C15" s="40">
        <f>+Income!E10+Income!E11+Income!E12+Income!E13</f>
        <v>10223.262500000001</v>
      </c>
      <c r="D15" s="50" t="s">
        <v>103</v>
      </c>
      <c r="E15" s="199">
        <v>7.0000000000000001E-3</v>
      </c>
      <c r="F15" s="51">
        <f t="shared" si="0"/>
        <v>71.562837500000001</v>
      </c>
      <c r="G15" s="52">
        <f>+F15/Assumptions!D10</f>
        <v>1.43125675</v>
      </c>
    </row>
    <row r="16" spans="1:7" ht="18.75" x14ac:dyDescent="0.3">
      <c r="B16" s="58" t="s">
        <v>115</v>
      </c>
      <c r="C16" s="120">
        <v>4</v>
      </c>
      <c r="D16" s="50" t="s">
        <v>42</v>
      </c>
      <c r="E16" s="105">
        <v>0.42</v>
      </c>
      <c r="F16" s="51">
        <f t="shared" si="0"/>
        <v>1.68</v>
      </c>
      <c r="G16" s="52">
        <f>+F16/Assumptions!D10</f>
        <v>3.3599999999999998E-2</v>
      </c>
    </row>
    <row r="17" spans="2:9" ht="18.75" x14ac:dyDescent="0.3">
      <c r="B17" s="276" t="s">
        <v>100</v>
      </c>
      <c r="C17" s="307"/>
      <c r="D17" s="307"/>
      <c r="E17" s="308"/>
      <c r="F17" s="51">
        <v>500</v>
      </c>
      <c r="G17" s="52">
        <f>+F17/Assumptions!D10</f>
        <v>10</v>
      </c>
    </row>
    <row r="18" spans="2:9" ht="19.5" thickBot="1" x14ac:dyDescent="0.35">
      <c r="B18" s="304" t="s">
        <v>176</v>
      </c>
      <c r="C18" s="305"/>
      <c r="D18" s="305"/>
      <c r="E18" s="306"/>
      <c r="F18" s="108">
        <v>0</v>
      </c>
      <c r="G18" s="53">
        <f>+F18/Assumptions!D10</f>
        <v>0</v>
      </c>
    </row>
    <row r="19" spans="2:9" ht="19.5" thickBot="1" x14ac:dyDescent="0.35">
      <c r="B19" s="304" t="s">
        <v>177</v>
      </c>
      <c r="C19" s="305"/>
      <c r="D19" s="305"/>
      <c r="E19" s="306"/>
      <c r="F19" s="108">
        <v>0</v>
      </c>
      <c r="G19" s="53">
        <f>+F19/Assumptions!D10</f>
        <v>0</v>
      </c>
    </row>
    <row r="20" spans="2:9" ht="19.5" thickBot="1" x14ac:dyDescent="0.35">
      <c r="B20" s="304" t="s">
        <v>104</v>
      </c>
      <c r="C20" s="305"/>
      <c r="D20" s="305"/>
      <c r="E20" s="306"/>
      <c r="F20" s="108">
        <v>0</v>
      </c>
      <c r="G20" s="53">
        <f>+F20/Assumptions!D10</f>
        <v>0</v>
      </c>
    </row>
    <row r="21" spans="2:9" ht="19.5" thickBot="1" x14ac:dyDescent="0.35">
      <c r="B21" s="304" t="s">
        <v>104</v>
      </c>
      <c r="C21" s="305"/>
      <c r="D21" s="305"/>
      <c r="E21" s="306"/>
      <c r="F21" s="109">
        <v>0</v>
      </c>
      <c r="G21" s="54">
        <f>+F21/Assumptions!D10</f>
        <v>0</v>
      </c>
      <c r="I21" t="s">
        <v>151</v>
      </c>
    </row>
    <row r="22" spans="2:9" ht="19.5" thickBot="1" x14ac:dyDescent="0.35">
      <c r="B22" s="304" t="s">
        <v>104</v>
      </c>
      <c r="C22" s="305"/>
      <c r="D22" s="305"/>
      <c r="E22" s="306"/>
      <c r="F22" s="109">
        <v>0</v>
      </c>
      <c r="G22" s="54">
        <f>+F22/Assumptions!D10</f>
        <v>0</v>
      </c>
    </row>
    <row r="23" spans="2:9" ht="26.25" customHeight="1" x14ac:dyDescent="0.25">
      <c r="B23" s="71" t="s">
        <v>61</v>
      </c>
      <c r="C23" s="72"/>
      <c r="D23" s="72"/>
      <c r="E23" s="72"/>
      <c r="F23" s="73">
        <f>SUM(F9:F22)</f>
        <v>2942.8078375</v>
      </c>
      <c r="G23" s="74">
        <f>SUM(G9:G22)</f>
        <v>58.856156750000004</v>
      </c>
    </row>
    <row r="24" spans="2:9" ht="15.75" x14ac:dyDescent="0.25">
      <c r="B24" s="81" t="s">
        <v>23</v>
      </c>
    </row>
    <row r="25" spans="2:9" ht="15.75" x14ac:dyDescent="0.25">
      <c r="B25" s="81" t="s">
        <v>140</v>
      </c>
    </row>
    <row r="26" spans="2:9" ht="15.75" x14ac:dyDescent="0.25">
      <c r="B26" s="81" t="s">
        <v>141</v>
      </c>
    </row>
    <row r="27" spans="2:9" ht="15.75" x14ac:dyDescent="0.25">
      <c r="B27" s="81"/>
    </row>
  </sheetData>
  <sheetProtection algorithmName="SHA-512" hashValue="6ZTeHQhAgMCn8/MzETGqwPtDoGrih/UJ5rmdBkebPNCLmTKH3zhfeUg/4DrTzfPaaT+iJ/ChOE2VnjSvIDQqFw==" saltValue="0yS84BFQJYsfyILxLLVoqg==" spinCount="100000" sheet="1" objects="1" scenarios="1"/>
  <mergeCells count="9">
    <mergeCell ref="B21:E21"/>
    <mergeCell ref="B18:E18"/>
    <mergeCell ref="B22:E22"/>
    <mergeCell ref="B2:G2"/>
    <mergeCell ref="B3:G3"/>
    <mergeCell ref="B6:G6"/>
    <mergeCell ref="B17:E17"/>
    <mergeCell ref="B19:E19"/>
    <mergeCell ref="B20:E20"/>
  </mergeCells>
  <pageMargins left="0.7" right="0.7" top="0.75" bottom="0.75" header="0.3" footer="0.3"/>
  <pageSetup orientation="portrait" r:id="rId1"/>
  <ignoredErrors>
    <ignoredError sqref="C10"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8"/>
  <sheetViews>
    <sheetView showGridLines="0" workbookViewId="0">
      <selection activeCell="G24" sqref="G24"/>
    </sheetView>
  </sheetViews>
  <sheetFormatPr defaultRowHeight="15" x14ac:dyDescent="0.25"/>
  <cols>
    <col min="1" max="1" width="1.42578125" customWidth="1"/>
    <col min="2" max="2" width="52.42578125" customWidth="1"/>
    <col min="3" max="3" width="12.140625" customWidth="1"/>
    <col min="4" max="4" width="12.85546875" customWidth="1"/>
    <col min="5" max="5" width="13.140625" customWidth="1"/>
    <col min="6" max="6" width="17" customWidth="1"/>
    <col min="7" max="7" width="19.5703125" customWidth="1"/>
  </cols>
  <sheetData>
    <row r="1" spans="2:7" ht="7.5" customHeight="1" thickBot="1" x14ac:dyDescent="0.3"/>
    <row r="2" spans="2:7" x14ac:dyDescent="0.25">
      <c r="B2" s="243"/>
      <c r="C2" s="244"/>
      <c r="D2" s="244"/>
      <c r="E2" s="244"/>
      <c r="F2" s="244"/>
      <c r="G2" s="262"/>
    </row>
    <row r="3" spans="2:7" ht="46.5" x14ac:dyDescent="0.7">
      <c r="B3" s="236" t="s">
        <v>168</v>
      </c>
      <c r="C3" s="237"/>
      <c r="D3" s="237"/>
      <c r="E3" s="237"/>
      <c r="F3" s="237"/>
      <c r="G3" s="263"/>
    </row>
    <row r="4" spans="2:7" x14ac:dyDescent="0.25">
      <c r="B4" s="3"/>
      <c r="C4" s="4"/>
      <c r="D4" s="4"/>
      <c r="E4" s="4"/>
      <c r="F4" s="4"/>
      <c r="G4" s="5"/>
    </row>
    <row r="5" spans="2:7" ht="9" customHeight="1" x14ac:dyDescent="0.25">
      <c r="B5" s="6"/>
      <c r="G5" s="7"/>
    </row>
    <row r="6" spans="2:7" ht="21.75" thickBot="1" x14ac:dyDescent="0.4">
      <c r="B6" s="292" t="s">
        <v>58</v>
      </c>
      <c r="C6" s="293"/>
      <c r="D6" s="293"/>
      <c r="E6" s="293"/>
      <c r="F6" s="293"/>
      <c r="G6" s="294"/>
    </row>
    <row r="7" spans="2:7" ht="9.75" customHeight="1" thickBot="1" x14ac:dyDescent="0.35">
      <c r="B7" s="55"/>
      <c r="C7" s="56"/>
      <c r="D7" s="56"/>
      <c r="E7" s="56"/>
      <c r="F7" s="56"/>
      <c r="G7" s="57"/>
    </row>
    <row r="8" spans="2:7" ht="19.5" thickBot="1" x14ac:dyDescent="0.35">
      <c r="B8" s="126" t="s">
        <v>163</v>
      </c>
      <c r="C8" s="127" t="s">
        <v>47</v>
      </c>
      <c r="D8" s="128" t="s">
        <v>40</v>
      </c>
      <c r="E8" s="128" t="s">
        <v>13</v>
      </c>
      <c r="F8" s="128" t="s">
        <v>14</v>
      </c>
      <c r="G8" s="129" t="s">
        <v>92</v>
      </c>
    </row>
    <row r="9" spans="2:7" ht="18.75" x14ac:dyDescent="0.3">
      <c r="B9" s="121" t="s">
        <v>48</v>
      </c>
      <c r="C9" s="122">
        <v>50</v>
      </c>
      <c r="D9" s="123">
        <v>300</v>
      </c>
      <c r="E9" s="122" t="s">
        <v>42</v>
      </c>
      <c r="F9" s="124">
        <f>+C9*D9</f>
        <v>15000</v>
      </c>
      <c r="G9" s="125">
        <f>+F9/C9</f>
        <v>300</v>
      </c>
    </row>
    <row r="10" spans="2:7" ht="18.75" x14ac:dyDescent="0.3">
      <c r="B10" s="39" t="s">
        <v>49</v>
      </c>
      <c r="C10" s="41">
        <v>2</v>
      </c>
      <c r="D10" s="104">
        <v>750</v>
      </c>
      <c r="E10" s="41" t="s">
        <v>42</v>
      </c>
      <c r="F10" s="51">
        <f>+C10*D10</f>
        <v>1500</v>
      </c>
      <c r="G10" s="125">
        <f>+F10/C9</f>
        <v>30</v>
      </c>
    </row>
    <row r="11" spans="2:7" ht="18.75" x14ac:dyDescent="0.3">
      <c r="B11" s="58" t="s">
        <v>50</v>
      </c>
      <c r="C11" s="41">
        <v>1</v>
      </c>
      <c r="D11" s="104">
        <v>500</v>
      </c>
      <c r="E11" s="41" t="s">
        <v>42</v>
      </c>
      <c r="F11" s="51">
        <f>+C11*D11</f>
        <v>500</v>
      </c>
      <c r="G11" s="125">
        <f>+F11/C9</f>
        <v>10</v>
      </c>
    </row>
    <row r="12" spans="2:7" ht="18.75" x14ac:dyDescent="0.3">
      <c r="B12" s="58" t="s">
        <v>51</v>
      </c>
      <c r="C12" s="110">
        <v>10</v>
      </c>
      <c r="D12" s="104">
        <v>100</v>
      </c>
      <c r="E12" s="41" t="s">
        <v>52</v>
      </c>
      <c r="F12" s="51">
        <f>+C12*D12</f>
        <v>1000</v>
      </c>
      <c r="G12" s="125">
        <f>+F12/C9</f>
        <v>20</v>
      </c>
    </row>
    <row r="13" spans="2:7" ht="18.75" x14ac:dyDescent="0.3">
      <c r="B13" s="311" t="s">
        <v>53</v>
      </c>
      <c r="C13" s="312"/>
      <c r="D13" s="312"/>
      <c r="E13" s="312"/>
      <c r="F13" s="104">
        <v>10000</v>
      </c>
      <c r="G13" s="125">
        <f>+F13/C9</f>
        <v>200</v>
      </c>
    </row>
    <row r="14" spans="2:7" ht="18.75" x14ac:dyDescent="0.3">
      <c r="B14" s="311" t="s">
        <v>54</v>
      </c>
      <c r="C14" s="312"/>
      <c r="D14" s="312"/>
      <c r="E14" s="312"/>
      <c r="F14" s="104">
        <v>20000</v>
      </c>
      <c r="G14" s="125">
        <f>+F14/C9</f>
        <v>400</v>
      </c>
    </row>
    <row r="15" spans="2:7" ht="18.75" x14ac:dyDescent="0.3">
      <c r="B15" s="311" t="s">
        <v>85</v>
      </c>
      <c r="C15" s="312"/>
      <c r="D15" s="312"/>
      <c r="E15" s="312"/>
      <c r="F15" s="104">
        <v>5000</v>
      </c>
      <c r="G15" s="125">
        <f>+F15/C9</f>
        <v>100</v>
      </c>
    </row>
    <row r="16" spans="2:7" ht="18.75" x14ac:dyDescent="0.3">
      <c r="B16" s="311" t="s">
        <v>55</v>
      </c>
      <c r="C16" s="312"/>
      <c r="D16" s="312"/>
      <c r="E16" s="312"/>
      <c r="F16" s="104">
        <v>2000</v>
      </c>
      <c r="G16" s="125">
        <f>+F16/C9</f>
        <v>40</v>
      </c>
    </row>
    <row r="17" spans="2:7" ht="18.75" x14ac:dyDescent="0.3">
      <c r="B17" s="58" t="s">
        <v>157</v>
      </c>
      <c r="C17" s="59"/>
      <c r="D17" s="59"/>
      <c r="E17" s="60"/>
      <c r="F17" s="104">
        <v>2000</v>
      </c>
      <c r="G17" s="125">
        <f>+F17/C9</f>
        <v>40</v>
      </c>
    </row>
    <row r="18" spans="2:7" ht="18.75" x14ac:dyDescent="0.3">
      <c r="B18" s="276" t="s">
        <v>155</v>
      </c>
      <c r="C18" s="313"/>
      <c r="D18" s="313"/>
      <c r="E18" s="314"/>
      <c r="F18" s="104">
        <v>2500</v>
      </c>
      <c r="G18" s="125">
        <f>+F18/C9</f>
        <v>50</v>
      </c>
    </row>
    <row r="19" spans="2:7" ht="18.75" x14ac:dyDescent="0.3">
      <c r="B19" s="276" t="s">
        <v>156</v>
      </c>
      <c r="C19" s="313"/>
      <c r="D19" s="313"/>
      <c r="E19" s="314"/>
      <c r="F19" s="104">
        <v>0</v>
      </c>
      <c r="G19" s="125">
        <f>+F19/C9</f>
        <v>0</v>
      </c>
    </row>
    <row r="20" spans="2:7" ht="18.75" x14ac:dyDescent="0.3">
      <c r="B20" s="311" t="s">
        <v>162</v>
      </c>
      <c r="C20" s="312"/>
      <c r="D20" s="312"/>
      <c r="E20" s="312"/>
      <c r="F20" s="104">
        <v>500</v>
      </c>
      <c r="G20" s="125">
        <f>+F20/C9</f>
        <v>10</v>
      </c>
    </row>
    <row r="21" spans="2:7" ht="18.75" x14ac:dyDescent="0.3">
      <c r="B21" s="309" t="s">
        <v>56</v>
      </c>
      <c r="C21" s="310"/>
      <c r="D21" s="310"/>
      <c r="E21" s="310"/>
      <c r="F21" s="111">
        <v>0</v>
      </c>
      <c r="G21" s="125">
        <f>+F21/C9</f>
        <v>0</v>
      </c>
    </row>
    <row r="22" spans="2:7" ht="18.75" x14ac:dyDescent="0.3">
      <c r="B22" s="309" t="s">
        <v>56</v>
      </c>
      <c r="C22" s="310"/>
      <c r="D22" s="310"/>
      <c r="E22" s="310"/>
      <c r="F22" s="111">
        <v>0</v>
      </c>
      <c r="G22" s="125">
        <f>+F22/C9</f>
        <v>0</v>
      </c>
    </row>
    <row r="23" spans="2:7" ht="19.5" thickBot="1" x14ac:dyDescent="0.35">
      <c r="B23" s="309" t="s">
        <v>56</v>
      </c>
      <c r="C23" s="310"/>
      <c r="D23" s="310"/>
      <c r="E23" s="310"/>
      <c r="F23" s="111">
        <v>0</v>
      </c>
      <c r="G23" s="125">
        <f>+F23/C9</f>
        <v>0</v>
      </c>
    </row>
    <row r="24" spans="2:7" ht="19.5" thickBot="1" x14ac:dyDescent="0.35">
      <c r="B24" s="25" t="s">
        <v>57</v>
      </c>
      <c r="C24" s="26"/>
      <c r="D24" s="26"/>
      <c r="E24" s="26"/>
      <c r="F24" s="61">
        <f>SUM(F9:F23)</f>
        <v>60000</v>
      </c>
      <c r="G24" s="62">
        <f>SUM(G9:G23)</f>
        <v>1200</v>
      </c>
    </row>
    <row r="25" spans="2:7" ht="15.75" x14ac:dyDescent="0.25">
      <c r="B25" s="81" t="s">
        <v>23</v>
      </c>
    </row>
    <row r="26" spans="2:7" ht="15.75" x14ac:dyDescent="0.25">
      <c r="B26" s="81" t="s">
        <v>140</v>
      </c>
    </row>
    <row r="27" spans="2:7" ht="15.75" x14ac:dyDescent="0.25">
      <c r="B27" s="81" t="s">
        <v>141</v>
      </c>
    </row>
    <row r="28" spans="2:7" ht="15.75" x14ac:dyDescent="0.25">
      <c r="B28" s="81"/>
    </row>
  </sheetData>
  <sheetProtection algorithmName="SHA-512" hashValue="HEiSG5y+Qi/PVcaHuYti5XdhlC5COXIZLt2bmFn+zsoO5WPbUKRClgmo0giQtd7Tu0ROw6Ah0LZSEv2xyNFiMw==" saltValue="+qhBbNFfyiTIaEjcencomQ==" spinCount="100000" sheet="1" objects="1" scenarios="1"/>
  <mergeCells count="13">
    <mergeCell ref="B23:E23"/>
    <mergeCell ref="B2:G2"/>
    <mergeCell ref="B3:G3"/>
    <mergeCell ref="B6:G6"/>
    <mergeCell ref="B22:E22"/>
    <mergeCell ref="B13:E13"/>
    <mergeCell ref="B14:E14"/>
    <mergeCell ref="B15:E15"/>
    <mergeCell ref="B21:E21"/>
    <mergeCell ref="B16:E16"/>
    <mergeCell ref="B18:E18"/>
    <mergeCell ref="B19:E19"/>
    <mergeCell ref="B20:E20"/>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43"/>
  <sheetViews>
    <sheetView showGridLines="0" workbookViewId="0">
      <selection activeCell="F31" sqref="F31:G31"/>
    </sheetView>
  </sheetViews>
  <sheetFormatPr defaultRowHeight="15" x14ac:dyDescent="0.25"/>
  <cols>
    <col min="1" max="1" width="1.5703125" customWidth="1"/>
    <col min="2" max="2" width="25.5703125" customWidth="1"/>
    <col min="3" max="5" width="12.7109375" customWidth="1"/>
    <col min="6" max="6" width="18.28515625" customWidth="1"/>
    <col min="7" max="7" width="16.42578125" customWidth="1"/>
    <col min="8" max="8" width="12.85546875" customWidth="1"/>
  </cols>
  <sheetData>
    <row r="1" spans="2:8" ht="11.25" customHeight="1" thickBot="1" x14ac:dyDescent="0.3"/>
    <row r="2" spans="2:8" x14ac:dyDescent="0.25">
      <c r="B2" s="243"/>
      <c r="C2" s="244"/>
      <c r="D2" s="244"/>
      <c r="E2" s="244"/>
      <c r="F2" s="244"/>
      <c r="G2" s="262"/>
      <c r="H2" s="16"/>
    </row>
    <row r="3" spans="2:8" ht="46.5" x14ac:dyDescent="0.7">
      <c r="B3" s="320" t="s">
        <v>168</v>
      </c>
      <c r="C3" s="321"/>
      <c r="D3" s="321"/>
      <c r="E3" s="321"/>
      <c r="F3" s="321"/>
      <c r="G3" s="321"/>
      <c r="H3" s="322"/>
    </row>
    <row r="4" spans="2:8" ht="16.5" x14ac:dyDescent="0.3">
      <c r="B4" s="141"/>
      <c r="C4" s="142"/>
      <c r="D4" s="142"/>
      <c r="E4" s="142"/>
      <c r="F4" s="142"/>
      <c r="G4" s="143"/>
      <c r="H4" s="143"/>
    </row>
    <row r="5" spans="2:8" ht="9" customHeight="1" x14ac:dyDescent="0.3">
      <c r="B5" s="144"/>
      <c r="C5" s="145"/>
      <c r="D5" s="145"/>
      <c r="E5" s="145"/>
      <c r="F5" s="145"/>
      <c r="G5" s="145"/>
      <c r="H5" s="147"/>
    </row>
    <row r="6" spans="2:8" ht="23.25" x14ac:dyDescent="0.35">
      <c r="B6" s="323" t="s">
        <v>129</v>
      </c>
      <c r="C6" s="324"/>
      <c r="D6" s="324"/>
      <c r="E6" s="324"/>
      <c r="F6" s="324"/>
      <c r="G6" s="324"/>
      <c r="H6" s="325"/>
    </row>
    <row r="7" spans="2:8" ht="9" customHeight="1" x14ac:dyDescent="0.3">
      <c r="B7" s="148"/>
      <c r="C7" s="146"/>
      <c r="D7" s="146"/>
      <c r="E7" s="146"/>
      <c r="F7" s="146"/>
      <c r="G7" s="146"/>
      <c r="H7" s="147"/>
    </row>
    <row r="8" spans="2:8" ht="18.75" x14ac:dyDescent="0.3">
      <c r="B8" s="149" t="s">
        <v>2</v>
      </c>
      <c r="C8" s="150"/>
      <c r="D8" s="150"/>
      <c r="E8" s="150"/>
      <c r="F8" s="93" t="s">
        <v>14</v>
      </c>
      <c r="G8" s="93" t="s">
        <v>15</v>
      </c>
      <c r="H8" s="166" t="s">
        <v>139</v>
      </c>
    </row>
    <row r="9" spans="2:8" ht="18.75" x14ac:dyDescent="0.3">
      <c r="B9" s="144" t="s">
        <v>130</v>
      </c>
      <c r="C9" s="145"/>
      <c r="D9" s="145"/>
      <c r="E9" s="145"/>
      <c r="F9" s="175">
        <f>+Income!H10+Income!H11</f>
        <v>17800.125</v>
      </c>
      <c r="G9" s="176">
        <f>+F9/Assumptions!D10</f>
        <v>356.0025</v>
      </c>
      <c r="H9" s="177">
        <f>+F9/F13</f>
        <v>0.94386883284810152</v>
      </c>
    </row>
    <row r="10" spans="2:8" ht="18.75" x14ac:dyDescent="0.3">
      <c r="B10" s="144" t="s">
        <v>131</v>
      </c>
      <c r="C10" s="145"/>
      <c r="D10" s="145"/>
      <c r="E10" s="145"/>
      <c r="F10" s="175">
        <f>+Income!H12+Income!H13</f>
        <v>1058.56</v>
      </c>
      <c r="G10" s="176">
        <f>+F10/Assumptions!D10</f>
        <v>21.171199999999999</v>
      </c>
      <c r="H10" s="177">
        <f>+F10/F13</f>
        <v>5.6131167151898441E-2</v>
      </c>
    </row>
    <row r="11" spans="2:8" ht="18.75" x14ac:dyDescent="0.3">
      <c r="B11" s="144" t="s">
        <v>19</v>
      </c>
      <c r="C11" s="145"/>
      <c r="D11" s="145"/>
      <c r="E11" s="145"/>
      <c r="F11" s="175">
        <f>+Income!H14+Income!H15+Income!H16</f>
        <v>0</v>
      </c>
      <c r="G11" s="176">
        <f>+F11/Assumptions!D10</f>
        <v>0</v>
      </c>
      <c r="H11" s="177">
        <f>+F11/F13</f>
        <v>0</v>
      </c>
    </row>
    <row r="12" spans="2:8" ht="18.75" x14ac:dyDescent="0.3">
      <c r="B12" s="144" t="s">
        <v>132</v>
      </c>
      <c r="C12" s="145"/>
      <c r="D12" s="145"/>
      <c r="E12" s="145"/>
      <c r="F12" s="175">
        <f>+Income!H17+Income!H18</f>
        <v>0</v>
      </c>
      <c r="G12" s="176">
        <f>+F12/Assumptions!D10</f>
        <v>0</v>
      </c>
      <c r="H12" s="177">
        <f>+F12/F13</f>
        <v>0</v>
      </c>
    </row>
    <row r="13" spans="2:8" ht="18.75" x14ac:dyDescent="0.3">
      <c r="B13" s="153" t="s">
        <v>133</v>
      </c>
      <c r="C13" s="154"/>
      <c r="D13" s="154"/>
      <c r="E13" s="154"/>
      <c r="F13" s="155">
        <f>SUM(F9:F12)</f>
        <v>18858.685000000001</v>
      </c>
      <c r="G13" s="156">
        <f>+F13/Assumptions!D10</f>
        <v>377.17370000000005</v>
      </c>
      <c r="H13" s="157"/>
    </row>
    <row r="14" spans="2:8" ht="18.75" x14ac:dyDescent="0.3">
      <c r="B14" s="151"/>
      <c r="C14" s="152"/>
      <c r="D14" s="152"/>
      <c r="E14" s="152"/>
      <c r="F14" s="152"/>
      <c r="G14" s="158"/>
      <c r="H14" s="159"/>
    </row>
    <row r="15" spans="2:8" ht="18.75" x14ac:dyDescent="0.3">
      <c r="B15" s="149" t="s">
        <v>134</v>
      </c>
      <c r="C15" s="150"/>
      <c r="D15" s="150"/>
      <c r="E15" s="150"/>
      <c r="F15" s="93" t="s">
        <v>14</v>
      </c>
      <c r="G15" s="160" t="s">
        <v>15</v>
      </c>
      <c r="H15" s="166" t="s">
        <v>139</v>
      </c>
    </row>
    <row r="16" spans="2:8" ht="18.75" x14ac:dyDescent="0.3">
      <c r="B16" s="144" t="s">
        <v>32</v>
      </c>
      <c r="C16" s="145"/>
      <c r="D16" s="145"/>
      <c r="E16" s="145"/>
      <c r="F16" s="178">
        <f>+'Feed costs'!G43</f>
        <v>12331.3</v>
      </c>
      <c r="G16" s="179">
        <f>+F16/Assumptions!D10</f>
        <v>246.62599999999998</v>
      </c>
      <c r="H16" s="180">
        <f>+F16/F21</f>
        <v>0.7410944396388941</v>
      </c>
    </row>
    <row r="17" spans="2:8" ht="18.75" x14ac:dyDescent="0.3">
      <c r="B17" s="144" t="s">
        <v>137</v>
      </c>
      <c r="C17" s="145"/>
      <c r="D17" s="145"/>
      <c r="E17" s="175">
        <f>+'Feed costs'!G25</f>
        <v>6466</v>
      </c>
      <c r="F17" s="146"/>
      <c r="G17" s="176">
        <f>+E17/Assumptions!D10</f>
        <v>129.32</v>
      </c>
      <c r="H17" s="181">
        <f>+E17/F21</f>
        <v>0.38859784829702382</v>
      </c>
    </row>
    <row r="18" spans="2:8" ht="18.75" x14ac:dyDescent="0.3">
      <c r="B18" s="144" t="s">
        <v>138</v>
      </c>
      <c r="C18" s="145"/>
      <c r="D18" s="145"/>
      <c r="E18" s="175">
        <f>+'Feed costs'!G41</f>
        <v>5865.3</v>
      </c>
      <c r="F18" s="146"/>
      <c r="G18" s="176">
        <f>+E18/Assumptions!D10</f>
        <v>117.306</v>
      </c>
      <c r="H18" s="181">
        <f>+E18/F21</f>
        <v>0.35249659134187039</v>
      </c>
    </row>
    <row r="19" spans="2:8" ht="18.75" x14ac:dyDescent="0.3">
      <c r="B19" s="144" t="s">
        <v>76</v>
      </c>
      <c r="C19" s="145"/>
      <c r="D19" s="145"/>
      <c r="E19" s="145"/>
      <c r="F19" s="175">
        <f>+Veterinary!G23</f>
        <v>1365.202</v>
      </c>
      <c r="G19" s="176">
        <f>+F19/Assumptions!D10</f>
        <v>27.304040000000001</v>
      </c>
      <c r="H19" s="181">
        <f>+F19/F21</f>
        <v>8.2046792405009825E-2</v>
      </c>
    </row>
    <row r="20" spans="2:8" ht="18.75" x14ac:dyDescent="0.3">
      <c r="B20" s="144" t="s">
        <v>39</v>
      </c>
      <c r="C20" s="145"/>
      <c r="D20" s="145"/>
      <c r="E20" s="145"/>
      <c r="F20" s="175">
        <f>+'Other Expenses'!F23</f>
        <v>2942.8078375</v>
      </c>
      <c r="G20" s="176">
        <f>+F20/Assumptions!D10</f>
        <v>58.856156749999997</v>
      </c>
      <c r="H20" s="181">
        <f>+F20/F21</f>
        <v>0.17685876795609615</v>
      </c>
    </row>
    <row r="21" spans="2:8" ht="18.75" x14ac:dyDescent="0.3">
      <c r="B21" s="153" t="s">
        <v>135</v>
      </c>
      <c r="C21" s="154"/>
      <c r="D21" s="154"/>
      <c r="E21" s="154"/>
      <c r="F21" s="161">
        <f>+F16+F19+F20</f>
        <v>16639.309837499997</v>
      </c>
      <c r="G21" s="162">
        <f>+F21/Assumptions!D10</f>
        <v>332.78619674999993</v>
      </c>
      <c r="H21" s="163"/>
    </row>
    <row r="22" spans="2:8" ht="18.75" x14ac:dyDescent="0.3">
      <c r="B22" s="151"/>
      <c r="C22" s="152"/>
      <c r="D22" s="152"/>
      <c r="E22" s="152"/>
      <c r="F22" s="152"/>
      <c r="G22" s="158"/>
      <c r="H22" s="159"/>
    </row>
    <row r="23" spans="2:8" ht="18.75" x14ac:dyDescent="0.3">
      <c r="B23" s="149" t="s">
        <v>136</v>
      </c>
      <c r="C23" s="150"/>
      <c r="D23" s="150"/>
      <c r="E23" s="150"/>
      <c r="F23" s="173">
        <f>+F13-F21</f>
        <v>2219.3751625000041</v>
      </c>
      <c r="G23" s="174">
        <f>+F23/Assumptions!D10</f>
        <v>44.38750325000008</v>
      </c>
      <c r="H23" s="95"/>
    </row>
    <row r="24" spans="2:8" ht="9" customHeight="1" x14ac:dyDescent="0.3">
      <c r="B24" s="167"/>
      <c r="C24" s="168"/>
      <c r="D24" s="168"/>
      <c r="E24" s="168"/>
      <c r="F24" s="169"/>
      <c r="G24" s="170"/>
      <c r="H24" s="183"/>
    </row>
    <row r="25" spans="2:8" ht="19.5" thickBot="1" x14ac:dyDescent="0.35">
      <c r="B25" s="164" t="s">
        <v>144</v>
      </c>
      <c r="C25" s="26"/>
      <c r="D25" s="26"/>
      <c r="E25" s="26"/>
      <c r="F25" s="317">
        <f>+F21/F13</f>
        <v>0.88231548686984251</v>
      </c>
      <c r="G25" s="316"/>
      <c r="H25" s="165"/>
    </row>
    <row r="26" spans="2:8" ht="9" customHeight="1" x14ac:dyDescent="0.3">
      <c r="B26" s="167"/>
      <c r="C26" s="168"/>
      <c r="D26" s="168"/>
      <c r="E26" s="168"/>
      <c r="F26" s="168"/>
      <c r="G26" s="168"/>
      <c r="H26" s="183"/>
    </row>
    <row r="27" spans="2:8" ht="19.5" thickBot="1" x14ac:dyDescent="0.35">
      <c r="B27" s="164" t="s">
        <v>145</v>
      </c>
      <c r="C27" s="26"/>
      <c r="D27" s="26"/>
      <c r="E27" s="26"/>
      <c r="F27" s="172">
        <f>+Capital!F24</f>
        <v>60000</v>
      </c>
      <c r="G27" s="184">
        <f>+F27/Capital!C9</f>
        <v>1200</v>
      </c>
      <c r="H27" s="171"/>
    </row>
    <row r="28" spans="2:8" ht="9" customHeight="1" x14ac:dyDescent="0.3">
      <c r="B28" s="167"/>
      <c r="C28" s="168"/>
      <c r="D28" s="168"/>
      <c r="E28" s="168"/>
      <c r="F28" s="182"/>
      <c r="G28" s="182"/>
      <c r="H28" s="185"/>
    </row>
    <row r="29" spans="2:8" ht="19.5" thickBot="1" x14ac:dyDescent="0.35">
      <c r="B29" s="164" t="s">
        <v>146</v>
      </c>
      <c r="C29" s="26"/>
      <c r="D29" s="26"/>
      <c r="E29" s="26"/>
      <c r="F29" s="315">
        <f>+F27/F23</f>
        <v>27.034636150660216</v>
      </c>
      <c r="G29" s="316"/>
      <c r="H29" s="171"/>
    </row>
    <row r="30" spans="2:8" ht="9" customHeight="1" x14ac:dyDescent="0.3">
      <c r="B30" s="167"/>
      <c r="C30" s="168"/>
      <c r="D30" s="168"/>
      <c r="E30" s="168"/>
      <c r="F30" s="182"/>
      <c r="G30" s="182"/>
      <c r="H30" s="185"/>
    </row>
    <row r="31" spans="2:8" ht="19.5" thickBot="1" x14ac:dyDescent="0.35">
      <c r="B31" s="164" t="s">
        <v>147</v>
      </c>
      <c r="C31" s="26"/>
      <c r="D31" s="26"/>
      <c r="E31" s="26"/>
      <c r="F31" s="318">
        <f>+F23/F27</f>
        <v>3.6989586041666737E-2</v>
      </c>
      <c r="G31" s="319"/>
      <c r="H31" s="171"/>
    </row>
    <row r="32" spans="2:8" ht="18.75" x14ac:dyDescent="0.3">
      <c r="B32" s="1"/>
      <c r="C32" s="1"/>
      <c r="D32" s="1"/>
      <c r="E32" s="1"/>
      <c r="F32" s="1"/>
      <c r="G32" s="1"/>
    </row>
    <row r="33" spans="2:7" ht="18.75" x14ac:dyDescent="0.3">
      <c r="B33" s="1"/>
      <c r="C33" s="1"/>
      <c r="D33" s="1"/>
      <c r="E33" s="1"/>
      <c r="F33" s="1"/>
      <c r="G33" s="1"/>
    </row>
    <row r="34" spans="2:7" ht="18.75" x14ac:dyDescent="0.3">
      <c r="B34" s="1"/>
      <c r="C34" s="1"/>
      <c r="D34" s="1"/>
      <c r="E34" s="1"/>
      <c r="F34" s="1"/>
      <c r="G34" s="1"/>
    </row>
    <row r="35" spans="2:7" ht="18.75" x14ac:dyDescent="0.3">
      <c r="B35" s="1"/>
      <c r="C35" s="1"/>
      <c r="D35" s="1"/>
      <c r="E35" s="1"/>
      <c r="F35" s="1"/>
      <c r="G35" s="1"/>
    </row>
    <row r="36" spans="2:7" ht="18.75" x14ac:dyDescent="0.3">
      <c r="B36" s="1"/>
      <c r="C36" s="1"/>
      <c r="D36" s="1"/>
      <c r="E36" s="1"/>
      <c r="F36" s="1"/>
      <c r="G36" s="1"/>
    </row>
    <row r="37" spans="2:7" ht="18.75" x14ac:dyDescent="0.3">
      <c r="B37" s="1"/>
      <c r="C37" s="1"/>
      <c r="D37" s="1"/>
      <c r="E37" s="1"/>
      <c r="F37" s="1"/>
      <c r="G37" s="1"/>
    </row>
    <row r="38" spans="2:7" ht="18.75" x14ac:dyDescent="0.3">
      <c r="B38" s="1"/>
      <c r="C38" s="1"/>
      <c r="D38" s="1"/>
      <c r="E38" s="1"/>
      <c r="F38" s="1"/>
      <c r="G38" s="1"/>
    </row>
    <row r="39" spans="2:7" ht="18.75" x14ac:dyDescent="0.3">
      <c r="B39" s="1"/>
      <c r="C39" s="1"/>
      <c r="D39" s="1"/>
      <c r="E39" s="1"/>
      <c r="F39" s="1"/>
      <c r="G39" s="1"/>
    </row>
    <row r="40" spans="2:7" ht="18.75" x14ac:dyDescent="0.3">
      <c r="B40" s="1"/>
      <c r="C40" s="1"/>
      <c r="D40" s="1"/>
      <c r="E40" s="1"/>
      <c r="F40" s="1"/>
      <c r="G40" s="1"/>
    </row>
    <row r="41" spans="2:7" ht="18.75" x14ac:dyDescent="0.3">
      <c r="B41" s="1"/>
      <c r="C41" s="1"/>
      <c r="D41" s="1"/>
      <c r="E41" s="1"/>
      <c r="F41" s="1"/>
      <c r="G41" s="1"/>
    </row>
    <row r="42" spans="2:7" ht="18.75" x14ac:dyDescent="0.3">
      <c r="B42" s="1"/>
      <c r="C42" s="1"/>
      <c r="D42" s="1"/>
      <c r="E42" s="1"/>
      <c r="F42" s="1"/>
      <c r="G42" s="1"/>
    </row>
    <row r="43" spans="2:7" ht="18.75" x14ac:dyDescent="0.3">
      <c r="B43" s="1"/>
      <c r="C43" s="1"/>
      <c r="D43" s="1"/>
      <c r="E43" s="1"/>
      <c r="F43" s="1"/>
      <c r="G43" s="1"/>
    </row>
  </sheetData>
  <sheetProtection algorithmName="SHA-512" hashValue="33o6XHqKRFZqzBz2TfFxUCxuE263jFq5hSVZ00HIQee/CemMmkpqerP2IGb3HJ8KVM+l8DmfMwZQLP2Z42dqkQ==" saltValue="neFlLSA5SOQid2ljuEQgaQ==" spinCount="100000" sheet="1" objects="1" scenarios="1"/>
  <mergeCells count="6">
    <mergeCell ref="F29:G29"/>
    <mergeCell ref="F25:G25"/>
    <mergeCell ref="F31:G31"/>
    <mergeCell ref="B2:G2"/>
    <mergeCell ref="B3:H3"/>
    <mergeCell ref="B6:H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Home</vt:lpstr>
      <vt:lpstr>Assumptions</vt:lpstr>
      <vt:lpstr>Income</vt:lpstr>
      <vt:lpstr>Feed costs</vt:lpstr>
      <vt:lpstr>Veterinary</vt:lpstr>
      <vt:lpstr>Other Expenses</vt:lpstr>
      <vt:lpstr>Capital</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dc:creator>
  <cp:lastModifiedBy>Susan Schoenian</cp:lastModifiedBy>
  <dcterms:created xsi:type="dcterms:W3CDTF">2016-03-28T15:13:43Z</dcterms:created>
  <dcterms:modified xsi:type="dcterms:W3CDTF">2025-05-17T14:19:59Z</dcterms:modified>
</cp:coreProperties>
</file>