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6" windowHeight="8700" activeTab="0"/>
  </bookViews>
  <sheets>
    <sheet name="Enterprise Budget" sheetId="1" r:id="rId1"/>
    <sheet name="Capital Costs" sheetId="2" r:id="rId2"/>
    <sheet name="Budget Explanation" sheetId="3" r:id="rId3"/>
  </sheets>
  <definedNames/>
  <calcPr fullCalcOnLoad="1"/>
</workbook>
</file>

<file path=xl/sharedStrings.xml><?xml version="1.0" encoding="utf-8"?>
<sst xmlns="http://schemas.openxmlformats.org/spreadsheetml/2006/main" count="188" uniqueCount="153">
  <si>
    <t xml:space="preserve">    CD-T booster  (adults)</t>
  </si>
  <si>
    <t xml:space="preserve">    Deworming (adults)</t>
  </si>
  <si>
    <t xml:space="preserve">    Hay</t>
  </si>
  <si>
    <t xml:space="preserve">    Other vet costs</t>
  </si>
  <si>
    <t xml:space="preserve">    Pasture maintenance</t>
  </si>
  <si>
    <t xml:space="preserve">    Salt and Minerals</t>
  </si>
  <si>
    <t>acre</t>
  </si>
  <si>
    <t>Bedding</t>
  </si>
  <si>
    <t>Corral/Working pens</t>
  </si>
  <si>
    <t>Cost</t>
  </si>
  <si>
    <t>COST PER POUND CARCASS WEIGHT</t>
  </si>
  <si>
    <t>COST PER POUND LIVE WEIGHT</t>
  </si>
  <si>
    <t>doses</t>
  </si>
  <si>
    <t>Fencing</t>
  </si>
  <si>
    <t>head</t>
  </si>
  <si>
    <t>Housing cost</t>
  </si>
  <si>
    <t>INCOME CALCULATION:</t>
  </si>
  <si>
    <t>Interest on operating money</t>
  </si>
  <si>
    <t>lb.</t>
  </si>
  <si>
    <t>Marketing and Hauling</t>
  </si>
  <si>
    <t>Number</t>
  </si>
  <si>
    <t>OPERATING COSTS:</t>
  </si>
  <si>
    <t>Pasture est./improvement</t>
  </si>
  <si>
    <t>RETURN TO LAND, LABOR AND CAPITAL</t>
  </si>
  <si>
    <t>Supplies</t>
  </si>
  <si>
    <t>Supplies and equipment</t>
  </si>
  <si>
    <t>ton</t>
  </si>
  <si>
    <t>total</t>
  </si>
  <si>
    <t>Unit</t>
  </si>
  <si>
    <t>Watering system</t>
  </si>
  <si>
    <t xml:space="preserve">    Grain</t>
  </si>
  <si>
    <t>Total</t>
  </si>
  <si>
    <t>TOTAL INCOME</t>
  </si>
  <si>
    <t>Adult death loss</t>
  </si>
  <si>
    <t xml:space="preserve">    Cost for 6 months</t>
  </si>
  <si>
    <t>by Susan Schoenian</t>
  </si>
  <si>
    <t>Net Price</t>
  </si>
  <si>
    <t># YEARS TO PAY OFF INVESTMENT</t>
  </si>
  <si>
    <t>No. Head</t>
  </si>
  <si>
    <t>TOTAL START-UP COSTS</t>
  </si>
  <si>
    <t>TOTAL OPERATING COSTS</t>
  </si>
  <si>
    <t>INCOME CALCULATION</t>
  </si>
  <si>
    <t>OPERATING COSTS</t>
  </si>
  <si>
    <t>COST PER LIVEWEIGHT</t>
  </si>
  <si>
    <t>COST PER CARCASS WEIGHT</t>
  </si>
  <si>
    <t>YIELD (DRESSING PERCENTAGE)</t>
  </si>
  <si>
    <t>Additional Cost</t>
  </si>
  <si>
    <t xml:space="preserve"> Percent Adult Death Loss</t>
  </si>
  <si>
    <t xml:space="preserve"> Hay</t>
  </si>
  <si>
    <t xml:space="preserve"> Grain</t>
  </si>
  <si>
    <t xml:space="preserve"> Salt and Minerals</t>
  </si>
  <si>
    <t xml:space="preserve"> Pasture Maintenance</t>
  </si>
  <si>
    <t xml:space="preserve"> Other Vet Costs</t>
  </si>
  <si>
    <t xml:space="preserve"> Bedding</t>
  </si>
  <si>
    <t xml:space="preserve"> Marketing and Hauling</t>
  </si>
  <si>
    <t xml:space="preserve"> Supplies</t>
  </si>
  <si>
    <t xml:space="preserve"> Additional Costs</t>
  </si>
  <si>
    <t xml:space="preserve"> Interest on operating capital</t>
  </si>
  <si>
    <t>Include additional costs here:  advertising, nutrient management, hired labor, etc.</t>
  </si>
  <si>
    <t>Total operating costs x interest rate x 6 months.  Cost  of using money.</t>
  </si>
  <si>
    <t>Capital Costs</t>
  </si>
  <si>
    <t>RETURN TO LAND, LABOR, AND CAPITAL</t>
  </si>
  <si>
    <t>lbs./hd</t>
  </si>
  <si>
    <t>BUDGET EXPLANATION</t>
  </si>
  <si>
    <t>Other</t>
  </si>
  <si>
    <t>You can only edit values highlighted in yellow.</t>
  </si>
  <si>
    <t xml:space="preserve">Total cost   </t>
  </si>
  <si>
    <t>PRODUCTION PARAMETERS</t>
  </si>
  <si>
    <t xml:space="preserve">   Total cost   </t>
  </si>
  <si>
    <t>Amt/hd</t>
  </si>
  <si>
    <t>&lt;-- Profitability</t>
  </si>
  <si>
    <t>&lt;-- Breakeven Price (Live)</t>
  </si>
  <si>
    <t>&lt;-- Breakeven Price (Carcass)</t>
  </si>
  <si>
    <t>Number of Ewes</t>
  </si>
  <si>
    <t>Number of Rams</t>
  </si>
  <si>
    <t>Ewe replacement rate</t>
  </si>
  <si>
    <t>Ram Replacement Rate</t>
  </si>
  <si>
    <t>FLOCK COMPOSITION:</t>
  </si>
  <si>
    <t>Market lambs</t>
  </si>
  <si>
    <t>Cull ewes</t>
  </si>
  <si>
    <t>Cull rams</t>
  </si>
  <si>
    <t>Annual lambing</t>
  </si>
  <si>
    <t xml:space="preserve">    Supplemental feed for lambs</t>
  </si>
  <si>
    <t>Ram replacement</t>
  </si>
  <si>
    <t>Shearing</t>
  </si>
  <si>
    <t>Shorn Wool</t>
  </si>
  <si>
    <t>Wool LDP</t>
  </si>
  <si>
    <t>Additional income</t>
  </si>
  <si>
    <t xml:space="preserve">    Deworming (lambs)</t>
  </si>
  <si>
    <t xml:space="preserve">    CD-T vaccinations (lambs)</t>
  </si>
  <si>
    <t>Ewes</t>
  </si>
  <si>
    <t>Rams</t>
  </si>
  <si>
    <t>FLOCK COMPOSITION</t>
  </si>
  <si>
    <t xml:space="preserve"> Number of Ewes</t>
  </si>
  <si>
    <t xml:space="preserve"> Number of Rams</t>
  </si>
  <si>
    <t xml:space="preserve"> Percent Lamb Crop Raised</t>
  </si>
  <si>
    <t xml:space="preserve"> Ewe Replacement Rate</t>
  </si>
  <si>
    <t xml:space="preserve"> Ram Replacement Rate</t>
  </si>
  <si>
    <t xml:space="preserve"> Market Lambs</t>
  </si>
  <si>
    <t xml:space="preserve"> Cull Ewes</t>
  </si>
  <si>
    <t xml:space="preserve"> Cull Rams</t>
  </si>
  <si>
    <t>Per Ewe</t>
  </si>
  <si>
    <t xml:space="preserve"> Shorn Wool</t>
  </si>
  <si>
    <t xml:space="preserve"> Wool LDP</t>
  </si>
  <si>
    <t xml:space="preserve"> Unshorn Lamb Payment</t>
  </si>
  <si>
    <t>Percent adult sheep that die.  5 percent is typical.</t>
  </si>
  <si>
    <t>Percentage of rams replaced each year.  A replacement rate of 33% means a ram is used for three years.</t>
  </si>
  <si>
    <t>Average Income (total and per ewe) in a year of production.</t>
  </si>
  <si>
    <t xml:space="preserve">(No. of Ewes x Replacement Rate) - (No. of Ewes x Adult Death Loss).  </t>
  </si>
  <si>
    <t>No. of Rams x Ram Replacement Rate</t>
  </si>
  <si>
    <t>Estimate 1 lb. per sheep per month.</t>
  </si>
  <si>
    <t>Lambs should receive two doses of CD-T at ~6 and 10 weeks of age.</t>
  </si>
  <si>
    <t>Purchase price of new ram, based on years of use.  33% replacement rate means new ram needed every 3 years.</t>
  </si>
  <si>
    <t>Dressing percentages vary by age, fatness, and what's left on the carcass (e.g. head).  Avg. is 48 to 54%.</t>
  </si>
  <si>
    <t>Cost per live weight x Dressing percentage.  Breakeven price for lamb carcasses.</t>
  </si>
  <si>
    <t>Total Operating Costs / (No. of market lambs x market weight).  Breakeven price for lambs.</t>
  </si>
  <si>
    <t>Loan Deficiency Payment (LDP) is difference between support price and average price paid for wool (regional).</t>
  </si>
  <si>
    <t xml:space="preserve"> Shearing</t>
  </si>
  <si>
    <t>Unshorn Lamb Pelt Payment</t>
  </si>
  <si>
    <t>LDP's for unshorn pelts are based on a standard weight of 6.865 lbs. ungraded wool per pelt</t>
  </si>
  <si>
    <t>Percent lamb crop sold</t>
  </si>
  <si>
    <t xml:space="preserve"> Ram Replacement</t>
  </si>
  <si>
    <t># doses</t>
  </si>
  <si>
    <t>FEED COSTS</t>
  </si>
  <si>
    <t>HEALTH PROGRAM</t>
  </si>
  <si>
    <t xml:space="preserve">Yield </t>
  </si>
  <si>
    <t>2013 SAMPLE SHEEP BUDGET</t>
  </si>
  <si>
    <t>Shearing costs vary by location, shearer, and flock size. Estimate $5 per head for small flock.</t>
  </si>
  <si>
    <t>Include figure to cover cost of needles, syringes, antibiotics, veterinary services, etc.  Estimate $5 per ewe.</t>
  </si>
  <si>
    <t>Varies by length of confinement and type of bedding.  Estimate $5 per ewe.</t>
  </si>
  <si>
    <t>Out-of-pocket or cash costs. Does not include fixed costs, such as fence repair, taxes, and depreciation.</t>
  </si>
  <si>
    <t>No. of doses varies by farm, year, and animal. Assumes ewes are dewormed an average of once per year.</t>
  </si>
  <si>
    <t>No. of doses varies by farm, year, and animal. Assumes lambs are dewormed an average of twice.</t>
  </si>
  <si>
    <t>Ewes should be vaccinated for CD-T prior to kidding. Annual booster.</t>
  </si>
  <si>
    <t>Includes transportation costs, selling commissions, yardage, check-off etc. Estimate $8 per head.</t>
  </si>
  <si>
    <t xml:space="preserve"> Supplemental Feed for lambs</t>
  </si>
  <si>
    <t xml:space="preserve"> Deworming: lambs</t>
  </si>
  <si>
    <t xml:space="preserve"> Vaccinations: lambs</t>
  </si>
  <si>
    <t xml:space="preserve"> Deworming: ewes</t>
  </si>
  <si>
    <t xml:space="preserve"> Vaccinations: ewes</t>
  </si>
  <si>
    <t>Total Income - Operating Expenses.  Return on labor and investment. Does not include fixed costs.</t>
  </si>
  <si>
    <t>This is a sample sheep budget, based on certain production assumptions. You should replace the values highlighted in yellow with your own figures.</t>
  </si>
  <si>
    <t>Number of ewes in flock. Only include ewes of breeding age. Assumes replacements are raised.</t>
  </si>
  <si>
    <t>Number of rams kept for breeding.  One mature ram per 30 ewes is recommended.</t>
  </si>
  <si>
    <t>Percent lamb crop raised to market age.  Percentage varies.  Goal should be 2 lambs per ewe in flock.</t>
  </si>
  <si>
    <t xml:space="preserve">Percentage of flock replaced each year.  An average replacement rate is 15 to 20 percent per year. </t>
  </si>
  <si>
    <t>(No. of Ewes x Lambing Rate) - (No. of Ewes x Replacement Rate). Prices vary by year, season, and other factors.</t>
  </si>
  <si>
    <t>In 2012, the national average fleece weight was 7.3 lbs. per sheep. Wool prices vary.</t>
  </si>
  <si>
    <t>Varies by farm. Budget assumes 165 lbs: 60 day lacation (2.5 lbs/head/day) + 30 day flushing period (0.5 lbs/head/day)</t>
  </si>
  <si>
    <t>Varies by farm. Budget assumes 0.3 tons per head: 120 day winter feeding period x 5 lbs/head/day</t>
  </si>
  <si>
    <t>Pounds grain fed (per lamb) x Feed cost (per lb.). Varies. Budget assumes 1 lb. per day for 120 days.</t>
  </si>
  <si>
    <t>Includes seed, lime, fertilzer, and weed control. Cost varies. Budget assumes $50 per acre.</t>
  </si>
  <si>
    <t>Include figure to cover cost of ear tags and other consumable supplies. Estimate $5 per ewe.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</si>
</sst>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.0_);\(&quot;$&quot;#,##0.0\)"/>
    <numFmt numFmtId="167" formatCode="0.000"/>
    <numFmt numFmtId="168" formatCode="&quot;$&quot;#,##0.000_);\(&quot;$&quot;#,##0.000\)"/>
    <numFmt numFmtId="169" formatCode="#,##0.0"/>
    <numFmt numFmtId="170" formatCode="#,##0.000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4"/>
      <name val="MS Sans Serif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u val="single"/>
      <sz val="10"/>
      <name val="Arial Black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2"/>
      <color indexed="9"/>
      <name val="Trebuchet MS"/>
      <family val="2"/>
    </font>
    <font>
      <b/>
      <u val="single"/>
      <sz val="12"/>
      <color indexed="12"/>
      <name val="Trebuchet MS"/>
      <family val="2"/>
    </font>
    <font>
      <b/>
      <sz val="26"/>
      <name val="Trebuchet MS"/>
      <family val="2"/>
    </font>
    <font>
      <b/>
      <sz val="18"/>
      <name val="Trebuchet MS"/>
      <family val="2"/>
    </font>
    <font>
      <sz val="10"/>
      <name val="Trebuchet MS"/>
      <family val="2"/>
    </font>
    <font>
      <b/>
      <u val="single"/>
      <sz val="12"/>
      <name val="Trebuchet MS"/>
      <family val="2"/>
    </font>
    <font>
      <b/>
      <i/>
      <u val="single"/>
      <sz val="12"/>
      <color indexed="10"/>
      <name val="Trebuchet MS"/>
      <family val="2"/>
    </font>
    <font>
      <b/>
      <sz val="16"/>
      <name val="Trebuchet MS"/>
      <family val="2"/>
    </font>
    <font>
      <i/>
      <u val="single"/>
      <sz val="10"/>
      <name val="Trebuchet MS"/>
      <family val="2"/>
    </font>
    <font>
      <b/>
      <sz val="11"/>
      <name val="Trebuchet MS"/>
      <family val="2"/>
    </font>
    <font>
      <b/>
      <i/>
      <u val="single"/>
      <sz val="11"/>
      <color indexed="10"/>
      <name val="Trebuchet MS"/>
      <family val="2"/>
    </font>
    <font>
      <b/>
      <sz val="24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b/>
      <i/>
      <sz val="10"/>
      <name val="Trebuchet MS"/>
      <family val="2"/>
    </font>
    <font>
      <b/>
      <sz val="9"/>
      <name val="Trebuchet MS"/>
      <family val="2"/>
    </font>
    <font>
      <b/>
      <i/>
      <sz val="9"/>
      <name val="Trebuchet MS"/>
      <family val="2"/>
    </font>
    <font>
      <i/>
      <sz val="9"/>
      <name val="Trebuchet MS"/>
      <family val="2"/>
    </font>
    <font>
      <sz val="9"/>
      <name val="Trebuchet MS"/>
      <family val="2"/>
    </font>
    <font>
      <b/>
      <i/>
      <sz val="10"/>
      <color indexed="10"/>
      <name val="Trebuchet MS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indexed="43"/>
        <bgColor indexed="64"/>
      </patternFill>
    </fill>
    <fill>
      <patternFill patternType="gray125">
        <fgColor indexed="9"/>
        <bgColor indexed="42"/>
      </patternFill>
    </fill>
    <fill>
      <patternFill patternType="gray0625">
        <fgColor indexed="9"/>
        <bgColor indexed="22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medium"/>
      <top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0" fontId="50" fillId="0" borderId="0" applyNumberFormat="0" applyFill="0" applyBorder="0" applyAlignment="0" applyProtection="0"/>
    <xf numFmtId="2" fontId="0" fillId="0" borderId="0">
      <alignment/>
      <protection/>
    </xf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>
      <alignment/>
      <protection/>
    </xf>
    <xf numFmtId="0" fontId="57" fillId="0" borderId="0" applyNumberFormat="0" applyFill="0" applyBorder="0" applyAlignment="0" applyProtection="0"/>
    <xf numFmtId="0" fontId="0" fillId="0" borderId="7">
      <alignment/>
      <protection/>
    </xf>
    <xf numFmtId="0" fontId="58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8" xfId="0" applyFont="1" applyFill="1" applyBorder="1" applyAlignment="1">
      <alignment/>
    </xf>
    <xf numFmtId="0" fontId="10" fillId="33" borderId="9" xfId="0" applyFont="1" applyFill="1" applyBorder="1" applyAlignment="1">
      <alignment/>
    </xf>
    <xf numFmtId="0" fontId="9" fillId="0" borderId="0" xfId="0" applyFont="1" applyAlignment="1">
      <alignment/>
    </xf>
    <xf numFmtId="0" fontId="10" fillId="33" borderId="0" xfId="0" applyFont="1" applyFill="1" applyAlignment="1">
      <alignment/>
    </xf>
    <xf numFmtId="0" fontId="11" fillId="34" borderId="10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2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11" fillId="34" borderId="16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0" fillId="35" borderId="14" xfId="0" applyFont="1" applyFill="1" applyBorder="1" applyAlignment="1">
      <alignment/>
    </xf>
    <xf numFmtId="1" fontId="10" fillId="35" borderId="18" xfId="0" applyNumberFormat="1" applyFont="1" applyFill="1" applyBorder="1" applyAlignment="1">
      <alignment horizontal="center"/>
    </xf>
    <xf numFmtId="0" fontId="10" fillId="35" borderId="19" xfId="0" applyFont="1" applyFill="1" applyBorder="1" applyAlignment="1">
      <alignment/>
    </xf>
    <xf numFmtId="0" fontId="10" fillId="35" borderId="20" xfId="0" applyFont="1" applyFill="1" applyBorder="1" applyAlignment="1">
      <alignment/>
    </xf>
    <xf numFmtId="5" fontId="10" fillId="35" borderId="16" xfId="0" applyNumberFormat="1" applyFont="1" applyFill="1" applyBorder="1" applyAlignment="1">
      <alignment/>
    </xf>
    <xf numFmtId="7" fontId="10" fillId="35" borderId="17" xfId="0" applyNumberFormat="1" applyFont="1" applyFill="1" applyBorder="1" applyAlignment="1">
      <alignment/>
    </xf>
    <xf numFmtId="7" fontId="10" fillId="33" borderId="15" xfId="0" applyNumberFormat="1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10" fillId="36" borderId="19" xfId="0" applyFont="1" applyFill="1" applyBorder="1" applyAlignment="1">
      <alignment/>
    </xf>
    <xf numFmtId="0" fontId="10" fillId="36" borderId="20" xfId="0" applyFont="1" applyFill="1" applyBorder="1" applyAlignment="1">
      <alignment/>
    </xf>
    <xf numFmtId="5" fontId="10" fillId="36" borderId="16" xfId="0" applyNumberFormat="1" applyFont="1" applyFill="1" applyBorder="1" applyAlignment="1">
      <alignment/>
    </xf>
    <xf numFmtId="7" fontId="10" fillId="36" borderId="17" xfId="0" applyNumberFormat="1" applyFont="1" applyFill="1" applyBorder="1" applyAlignment="1">
      <alignment/>
    </xf>
    <xf numFmtId="0" fontId="11" fillId="34" borderId="21" xfId="0" applyFont="1" applyFill="1" applyBorder="1" applyAlignment="1">
      <alignment/>
    </xf>
    <xf numFmtId="0" fontId="10" fillId="0" borderId="0" xfId="0" applyFont="1" applyAlignment="1">
      <alignment/>
    </xf>
    <xf numFmtId="7" fontId="10" fillId="36" borderId="16" xfId="0" applyNumberFormat="1" applyFont="1" applyFill="1" applyBorder="1" applyAlignment="1">
      <alignment/>
    </xf>
    <xf numFmtId="0" fontId="11" fillId="34" borderId="14" xfId="0" applyFont="1" applyFill="1" applyBorder="1" applyAlignment="1">
      <alignment horizontal="right"/>
    </xf>
    <xf numFmtId="165" fontId="10" fillId="37" borderId="22" xfId="0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Fill="1" applyBorder="1" applyAlignment="1">
      <alignment/>
    </xf>
    <xf numFmtId="0" fontId="10" fillId="37" borderId="14" xfId="0" applyFont="1" applyFill="1" applyBorder="1" applyAlignment="1">
      <alignment/>
    </xf>
    <xf numFmtId="0" fontId="12" fillId="33" borderId="23" xfId="55" applyFont="1" applyFill="1" applyBorder="1" applyAlignment="1" applyProtection="1">
      <alignment/>
      <protection/>
    </xf>
    <xf numFmtId="1" fontId="10" fillId="37" borderId="16" xfId="0" applyNumberFormat="1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9" fontId="10" fillId="37" borderId="17" xfId="0" applyNumberFormat="1" applyFont="1" applyFill="1" applyBorder="1" applyAlignment="1" applyProtection="1">
      <alignment horizontal="center"/>
      <protection locked="0"/>
    </xf>
    <xf numFmtId="0" fontId="10" fillId="37" borderId="16" xfId="0" applyFont="1" applyFill="1" applyBorder="1" applyAlignment="1" applyProtection="1">
      <alignment horizontal="center"/>
      <protection locked="0"/>
    </xf>
    <xf numFmtId="165" fontId="10" fillId="37" borderId="16" xfId="0" applyNumberFormat="1" applyFont="1" applyFill="1" applyBorder="1" applyAlignment="1" applyProtection="1">
      <alignment horizontal="center"/>
      <protection locked="0"/>
    </xf>
    <xf numFmtId="1" fontId="10" fillId="33" borderId="16" xfId="0" applyNumberFormat="1" applyFont="1" applyFill="1" applyBorder="1" applyAlignment="1">
      <alignment horizontal="center"/>
    </xf>
    <xf numFmtId="7" fontId="10" fillId="37" borderId="16" xfId="0" applyNumberFormat="1" applyFont="1" applyFill="1" applyBorder="1" applyAlignment="1" applyProtection="1">
      <alignment horizontal="center"/>
      <protection locked="0"/>
    </xf>
    <xf numFmtId="0" fontId="10" fillId="33" borderId="16" xfId="0" applyFont="1" applyFill="1" applyBorder="1" applyAlignment="1">
      <alignment horizontal="center"/>
    </xf>
    <xf numFmtId="5" fontId="10" fillId="33" borderId="16" xfId="0" applyNumberFormat="1" applyFont="1" applyFill="1" applyBorder="1" applyAlignment="1">
      <alignment/>
    </xf>
    <xf numFmtId="7" fontId="10" fillId="33" borderId="17" xfId="0" applyNumberFormat="1" applyFont="1" applyFill="1" applyBorder="1" applyAlignment="1">
      <alignment/>
    </xf>
    <xf numFmtId="164" fontId="10" fillId="33" borderId="16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2" fontId="10" fillId="33" borderId="16" xfId="0" applyNumberFormat="1" applyFont="1" applyFill="1" applyBorder="1" applyAlignment="1">
      <alignment horizontal="center"/>
    </xf>
    <xf numFmtId="5" fontId="10" fillId="0" borderId="16" xfId="44" applyNumberFormat="1" applyFont="1" applyBorder="1">
      <alignment/>
      <protection/>
    </xf>
    <xf numFmtId="164" fontId="10" fillId="37" borderId="16" xfId="0" applyNumberFormat="1" applyFont="1" applyFill="1" applyBorder="1" applyAlignment="1" applyProtection="1">
      <alignment horizontal="center"/>
      <protection locked="0"/>
    </xf>
    <xf numFmtId="1" fontId="10" fillId="33" borderId="24" xfId="0" applyNumberFormat="1" applyFont="1" applyFill="1" applyBorder="1" applyAlignment="1">
      <alignment horizontal="center"/>
    </xf>
    <xf numFmtId="170" fontId="10" fillId="0" borderId="0" xfId="42" applyNumberFormat="1" applyFont="1" applyAlignment="1">
      <alignment horizontal="center"/>
      <protection/>
    </xf>
    <xf numFmtId="7" fontId="10" fillId="37" borderId="24" xfId="0" applyNumberFormat="1" applyFont="1" applyFill="1" applyBorder="1" applyAlignment="1" applyProtection="1">
      <alignment horizontal="center"/>
      <protection locked="0"/>
    </xf>
    <xf numFmtId="0" fontId="10" fillId="33" borderId="24" xfId="0" applyFont="1" applyFill="1" applyBorder="1" applyAlignment="1">
      <alignment horizontal="center"/>
    </xf>
    <xf numFmtId="1" fontId="10" fillId="38" borderId="22" xfId="0" applyNumberFormat="1" applyFont="1" applyFill="1" applyBorder="1" applyAlignment="1">
      <alignment horizontal="center"/>
    </xf>
    <xf numFmtId="164" fontId="10" fillId="38" borderId="14" xfId="0" applyNumberFormat="1" applyFont="1" applyFill="1" applyBorder="1" applyAlignment="1">
      <alignment horizontal="center"/>
    </xf>
    <xf numFmtId="7" fontId="10" fillId="38" borderId="14" xfId="0" applyNumberFormat="1" applyFont="1" applyFill="1" applyBorder="1" applyAlignment="1">
      <alignment horizontal="center"/>
    </xf>
    <xf numFmtId="0" fontId="10" fillId="38" borderId="21" xfId="0" applyFont="1" applyFill="1" applyBorder="1" applyAlignment="1">
      <alignment horizontal="center"/>
    </xf>
    <xf numFmtId="5" fontId="10" fillId="39" borderId="21" xfId="44" applyNumberFormat="1" applyFont="1" applyFill="1" applyBorder="1" applyProtection="1">
      <alignment/>
      <protection locked="0"/>
    </xf>
    <xf numFmtId="7" fontId="10" fillId="33" borderId="16" xfId="44" applyFont="1" applyFill="1" applyBorder="1" applyAlignment="1" applyProtection="1">
      <alignment horizontal="center"/>
      <protection/>
    </xf>
    <xf numFmtId="7" fontId="10" fillId="37" borderId="0" xfId="44" applyFont="1" applyFill="1" applyBorder="1" applyAlignment="1" applyProtection="1">
      <alignment horizontal="right"/>
      <protection locked="0"/>
    </xf>
    <xf numFmtId="7" fontId="10" fillId="33" borderId="16" xfId="0" applyNumberFormat="1" applyFont="1" applyFill="1" applyBorder="1" applyAlignment="1" applyProtection="1">
      <alignment horizontal="center"/>
      <protection/>
    </xf>
    <xf numFmtId="168" fontId="10" fillId="37" borderId="16" xfId="0" applyNumberFormat="1" applyFont="1" applyFill="1" applyBorder="1" applyAlignment="1" applyProtection="1">
      <alignment horizontal="right"/>
      <protection locked="0"/>
    </xf>
    <xf numFmtId="7" fontId="10" fillId="37" borderId="16" xfId="0" applyNumberFormat="1" applyFont="1" applyFill="1" applyBorder="1" applyAlignment="1" applyProtection="1">
      <alignment horizontal="right"/>
      <protection locked="0"/>
    </xf>
    <xf numFmtId="164" fontId="10" fillId="37" borderId="22" xfId="0" applyNumberFormat="1" applyFont="1" applyFill="1" applyBorder="1" applyAlignment="1" applyProtection="1">
      <alignment horizontal="center"/>
      <protection locked="0"/>
    </xf>
    <xf numFmtId="0" fontId="10" fillId="33" borderId="14" xfId="0" applyFont="1" applyFill="1" applyBorder="1" applyAlignment="1">
      <alignment horizontal="center"/>
    </xf>
    <xf numFmtId="7" fontId="10" fillId="33" borderId="21" xfId="0" applyNumberFormat="1" applyFont="1" applyFill="1" applyBorder="1" applyAlignment="1">
      <alignment horizontal="center"/>
    </xf>
    <xf numFmtId="7" fontId="10" fillId="37" borderId="21" xfId="0" applyNumberFormat="1" applyFont="1" applyFill="1" applyBorder="1" applyAlignment="1" applyProtection="1">
      <alignment horizontal="right"/>
      <protection locked="0"/>
    </xf>
    <xf numFmtId="0" fontId="10" fillId="33" borderId="22" xfId="0" applyFont="1" applyFill="1" applyBorder="1" applyAlignment="1">
      <alignment/>
    </xf>
    <xf numFmtId="0" fontId="10" fillId="37" borderId="14" xfId="0" applyFont="1" applyFill="1" applyBorder="1" applyAlignment="1" applyProtection="1">
      <alignment/>
      <protection locked="0"/>
    </xf>
    <xf numFmtId="7" fontId="10" fillId="33" borderId="21" xfId="0" applyNumberFormat="1" applyFont="1" applyFill="1" applyBorder="1" applyAlignment="1">
      <alignment horizontal="right"/>
    </xf>
    <xf numFmtId="0" fontId="10" fillId="33" borderId="25" xfId="0" applyFont="1" applyFill="1" applyBorder="1" applyAlignment="1">
      <alignment/>
    </xf>
    <xf numFmtId="7" fontId="10" fillId="33" borderId="26" xfId="0" applyNumberFormat="1" applyFont="1" applyFill="1" applyBorder="1" applyAlignment="1">
      <alignment horizontal="right"/>
    </xf>
    <xf numFmtId="7" fontId="10" fillId="37" borderId="26" xfId="0" applyNumberFormat="1" applyFont="1" applyFill="1" applyBorder="1" applyAlignment="1" applyProtection="1">
      <alignment horizontal="right"/>
      <protection locked="0"/>
    </xf>
    <xf numFmtId="165" fontId="10" fillId="37" borderId="22" xfId="0" applyNumberFormat="1" applyFont="1" applyFill="1" applyBorder="1" applyAlignment="1" applyProtection="1">
      <alignment horizontal="center"/>
      <protection locked="0"/>
    </xf>
    <xf numFmtId="0" fontId="10" fillId="0" borderId="22" xfId="0" applyFont="1" applyBorder="1" applyAlignment="1">
      <alignment/>
    </xf>
    <xf numFmtId="0" fontId="10" fillId="33" borderId="21" xfId="0" applyFont="1" applyFill="1" applyBorder="1" applyAlignment="1">
      <alignment/>
    </xf>
    <xf numFmtId="5" fontId="10" fillId="33" borderId="21" xfId="0" applyNumberFormat="1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4" fillId="33" borderId="0" xfId="0" applyFont="1" applyFill="1" applyAlignment="1">
      <alignment/>
    </xf>
    <xf numFmtId="0" fontId="11" fillId="34" borderId="28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0" fillId="33" borderId="30" xfId="0" applyFont="1" applyFill="1" applyBorder="1" applyAlignment="1">
      <alignment/>
    </xf>
    <xf numFmtId="0" fontId="11" fillId="34" borderId="29" xfId="0" applyFont="1" applyFill="1" applyBorder="1" applyAlignment="1">
      <alignment/>
    </xf>
    <xf numFmtId="0" fontId="10" fillId="33" borderId="29" xfId="0" applyFont="1" applyFill="1" applyBorder="1" applyAlignment="1">
      <alignment/>
    </xf>
    <xf numFmtId="0" fontId="10" fillId="35" borderId="29" xfId="0" applyFont="1" applyFill="1" applyBorder="1" applyAlignment="1">
      <alignment/>
    </xf>
    <xf numFmtId="0" fontId="10" fillId="36" borderId="29" xfId="0" applyFont="1" applyFill="1" applyBorder="1" applyAlignment="1">
      <alignment/>
    </xf>
    <xf numFmtId="0" fontId="15" fillId="0" borderId="0" xfId="0" applyFont="1" applyAlignment="1">
      <alignment/>
    </xf>
    <xf numFmtId="0" fontId="16" fillId="33" borderId="9" xfId="55" applyFont="1" applyFill="1" applyBorder="1" applyAlignment="1" applyProtection="1">
      <alignment/>
      <protection/>
    </xf>
    <xf numFmtId="0" fontId="17" fillId="33" borderId="0" xfId="0" applyFont="1" applyFill="1" applyAlignment="1">
      <alignment/>
    </xf>
    <xf numFmtId="0" fontId="17" fillId="33" borderId="8" xfId="0" applyFont="1" applyFill="1" applyBorder="1" applyAlignment="1">
      <alignment/>
    </xf>
    <xf numFmtId="0" fontId="10" fillId="37" borderId="29" xfId="0" applyFont="1" applyFill="1" applyBorder="1" applyAlignment="1">
      <alignment/>
    </xf>
    <xf numFmtId="0" fontId="15" fillId="0" borderId="0" xfId="0" applyFont="1" applyBorder="1" applyAlignment="1">
      <alignment/>
    </xf>
    <xf numFmtId="0" fontId="19" fillId="33" borderId="0" xfId="0" applyFont="1" applyFill="1" applyAlignment="1">
      <alignment/>
    </xf>
    <xf numFmtId="0" fontId="11" fillId="34" borderId="31" xfId="0" applyFont="1" applyFill="1" applyBorder="1" applyAlignment="1">
      <alignment horizontal="center"/>
    </xf>
    <xf numFmtId="0" fontId="11" fillId="34" borderId="32" xfId="0" applyFont="1" applyFill="1" applyBorder="1" applyAlignment="1">
      <alignment horizontal="center"/>
    </xf>
    <xf numFmtId="0" fontId="10" fillId="34" borderId="29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10" fillId="34" borderId="21" xfId="0" applyFont="1" applyFill="1" applyBorder="1" applyAlignment="1">
      <alignment/>
    </xf>
    <xf numFmtId="5" fontId="10" fillId="34" borderId="24" xfId="0" applyNumberFormat="1" applyFont="1" applyFill="1" applyBorder="1" applyAlignment="1">
      <alignment/>
    </xf>
    <xf numFmtId="7" fontId="10" fillId="34" borderId="33" xfId="0" applyNumberFormat="1" applyFont="1" applyFill="1" applyBorder="1" applyAlignment="1">
      <alignment/>
    </xf>
    <xf numFmtId="0" fontId="10" fillId="36" borderId="34" xfId="0" applyFont="1" applyFill="1" applyBorder="1" applyAlignment="1">
      <alignment/>
    </xf>
    <xf numFmtId="0" fontId="10" fillId="36" borderId="35" xfId="0" applyFont="1" applyFill="1" applyBorder="1" applyAlignment="1">
      <alignment/>
    </xf>
    <xf numFmtId="164" fontId="10" fillId="36" borderId="36" xfId="0" applyNumberFormat="1" applyFont="1" applyFill="1" applyBorder="1" applyAlignment="1">
      <alignment horizontal="right"/>
    </xf>
    <xf numFmtId="0" fontId="10" fillId="40" borderId="37" xfId="0" applyFont="1" applyFill="1" applyBorder="1" applyAlignment="1">
      <alignment/>
    </xf>
    <xf numFmtId="5" fontId="10" fillId="37" borderId="16" xfId="0" applyNumberFormat="1" applyFont="1" applyFill="1" applyBorder="1" applyAlignment="1" applyProtection="1">
      <alignment/>
      <protection locked="0"/>
    </xf>
    <xf numFmtId="0" fontId="10" fillId="41" borderId="16" xfId="0" applyFont="1" applyFill="1" applyBorder="1" applyAlignment="1">
      <alignment horizontal="center"/>
    </xf>
    <xf numFmtId="164" fontId="10" fillId="42" borderId="16" xfId="0" applyNumberFormat="1" applyFont="1" applyFill="1" applyBorder="1" applyAlignment="1">
      <alignment horizontal="center"/>
    </xf>
    <xf numFmtId="0" fontId="10" fillId="37" borderId="30" xfId="0" applyFont="1" applyFill="1" applyBorder="1" applyAlignment="1" applyProtection="1">
      <alignment/>
      <protection locked="0"/>
    </xf>
    <xf numFmtId="0" fontId="21" fillId="33" borderId="0" xfId="0" applyFont="1" applyFill="1" applyAlignment="1">
      <alignment/>
    </xf>
    <xf numFmtId="0" fontId="22" fillId="0" borderId="0" xfId="0" applyFont="1" applyBorder="1" applyAlignment="1">
      <alignment/>
    </xf>
    <xf numFmtId="0" fontId="23" fillId="43" borderId="9" xfId="0" applyFont="1" applyFill="1" applyBorder="1" applyAlignment="1">
      <alignment/>
    </xf>
    <xf numFmtId="0" fontId="15" fillId="43" borderId="9" xfId="0" applyFont="1" applyFill="1" applyBorder="1" applyAlignment="1">
      <alignment/>
    </xf>
    <xf numFmtId="0" fontId="15" fillId="43" borderId="23" xfId="0" applyFont="1" applyFill="1" applyBorder="1" applyAlignment="1">
      <alignment/>
    </xf>
    <xf numFmtId="0" fontId="18" fillId="43" borderId="30" xfId="0" applyFont="1" applyFill="1" applyBorder="1" applyAlignment="1">
      <alignment/>
    </xf>
    <xf numFmtId="0" fontId="23" fillId="43" borderId="0" xfId="0" applyFont="1" applyFill="1" applyBorder="1" applyAlignment="1">
      <alignment/>
    </xf>
    <xf numFmtId="0" fontId="15" fillId="43" borderId="0" xfId="0" applyFont="1" applyFill="1" applyBorder="1" applyAlignment="1">
      <alignment/>
    </xf>
    <xf numFmtId="0" fontId="15" fillId="43" borderId="8" xfId="0" applyFont="1" applyFill="1" applyBorder="1" applyAlignment="1">
      <alignment/>
    </xf>
    <xf numFmtId="0" fontId="25" fillId="43" borderId="19" xfId="0" applyFont="1" applyFill="1" applyBorder="1" applyAlignment="1">
      <alignment/>
    </xf>
    <xf numFmtId="0" fontId="24" fillId="43" borderId="19" xfId="0" applyFont="1" applyFill="1" applyBorder="1" applyAlignment="1">
      <alignment/>
    </xf>
    <xf numFmtId="0" fontId="15" fillId="43" borderId="38" xfId="0" applyFont="1" applyFill="1" applyBorder="1" applyAlignment="1">
      <alignment/>
    </xf>
    <xf numFmtId="0" fontId="10" fillId="39" borderId="30" xfId="0" applyFont="1" applyFill="1" applyBorder="1" applyAlignment="1">
      <alignment/>
    </xf>
    <xf numFmtId="0" fontId="26" fillId="44" borderId="25" xfId="0" applyFont="1" applyFill="1" applyBorder="1" applyAlignment="1">
      <alignment/>
    </xf>
    <xf numFmtId="0" fontId="26" fillId="44" borderId="0" xfId="0" applyFont="1" applyFill="1" applyBorder="1" applyAlignment="1">
      <alignment/>
    </xf>
    <xf numFmtId="0" fontId="27" fillId="44" borderId="0" xfId="0" applyFont="1" applyFill="1" applyBorder="1" applyAlignment="1">
      <alignment/>
    </xf>
    <xf numFmtId="0" fontId="28" fillId="44" borderId="0" xfId="0" applyFont="1" applyFill="1" applyBorder="1" applyAlignment="1">
      <alignment/>
    </xf>
    <xf numFmtId="0" fontId="15" fillId="44" borderId="8" xfId="0" applyFont="1" applyFill="1" applyBorder="1" applyAlignment="1">
      <alignment/>
    </xf>
    <xf numFmtId="0" fontId="29" fillId="44" borderId="39" xfId="0" applyFont="1" applyFill="1" applyBorder="1" applyAlignment="1">
      <alignment/>
    </xf>
    <xf numFmtId="0" fontId="29" fillId="44" borderId="0" xfId="0" applyFont="1" applyFill="1" applyBorder="1" applyAlignment="1">
      <alignment/>
    </xf>
    <xf numFmtId="0" fontId="15" fillId="44" borderId="37" xfId="0" applyFont="1" applyFill="1" applyBorder="1" applyAlignment="1">
      <alignment/>
    </xf>
    <xf numFmtId="0" fontId="15" fillId="44" borderId="0" xfId="0" applyFont="1" applyFill="1" applyBorder="1" applyAlignment="1">
      <alignment/>
    </xf>
    <xf numFmtId="0" fontId="20" fillId="39" borderId="30" xfId="0" applyFont="1" applyFill="1" applyBorder="1" applyAlignment="1">
      <alignment/>
    </xf>
    <xf numFmtId="0" fontId="15" fillId="44" borderId="0" xfId="0" applyFont="1" applyFill="1" applyBorder="1" applyAlignment="1">
      <alignment/>
    </xf>
    <xf numFmtId="0" fontId="15" fillId="44" borderId="8" xfId="0" applyFont="1" applyFill="1" applyBorder="1" applyAlignment="1">
      <alignment/>
    </xf>
    <xf numFmtId="0" fontId="20" fillId="39" borderId="30" xfId="0" applyFont="1" applyFill="1" applyBorder="1" applyAlignment="1">
      <alignment/>
    </xf>
    <xf numFmtId="0" fontId="20" fillId="39" borderId="40" xfId="0" applyFont="1" applyFill="1" applyBorder="1" applyAlignment="1">
      <alignment vertical="center"/>
    </xf>
    <xf numFmtId="0" fontId="15" fillId="44" borderId="36" xfId="0" applyFont="1" applyFill="1" applyBorder="1" applyAlignment="1">
      <alignment vertical="center"/>
    </xf>
    <xf numFmtId="0" fontId="15" fillId="44" borderId="37" xfId="0" applyFont="1" applyFill="1" applyBorder="1" applyAlignment="1">
      <alignment vertical="center"/>
    </xf>
    <xf numFmtId="0" fontId="13" fillId="43" borderId="27" xfId="0" applyFont="1" applyFill="1" applyBorder="1" applyAlignment="1">
      <alignment/>
    </xf>
    <xf numFmtId="0" fontId="15" fillId="39" borderId="30" xfId="0" applyFont="1" applyFill="1" applyBorder="1" applyAlignment="1">
      <alignment/>
    </xf>
    <xf numFmtId="0" fontId="15" fillId="44" borderId="39" xfId="0" applyFont="1" applyFill="1" applyBorder="1" applyAlignment="1">
      <alignment/>
    </xf>
    <xf numFmtId="0" fontId="15" fillId="39" borderId="40" xfId="0" applyFont="1" applyFill="1" applyBorder="1" applyAlignment="1">
      <alignment/>
    </xf>
    <xf numFmtId="0" fontId="15" fillId="44" borderId="41" xfId="0" applyFont="1" applyFill="1" applyBorder="1" applyAlignment="1">
      <alignment/>
    </xf>
    <xf numFmtId="0" fontId="15" fillId="44" borderId="36" xfId="0" applyFont="1" applyFill="1" applyBorder="1" applyAlignment="1">
      <alignment/>
    </xf>
    <xf numFmtId="0" fontId="15" fillId="44" borderId="42" xfId="0" applyFont="1" applyFill="1" applyBorder="1" applyAlignment="1">
      <alignment/>
    </xf>
    <xf numFmtId="0" fontId="15" fillId="39" borderId="0" xfId="0" applyFont="1" applyFill="1" applyBorder="1" applyAlignment="1">
      <alignment/>
    </xf>
    <xf numFmtId="0" fontId="15" fillId="44" borderId="43" xfId="0" applyFont="1" applyFill="1" applyBorder="1" applyAlignment="1">
      <alignment/>
    </xf>
    <xf numFmtId="0" fontId="15" fillId="44" borderId="42" xfId="0" applyFont="1" applyFill="1" applyBorder="1" applyAlignment="1">
      <alignment vertical="center"/>
    </xf>
    <xf numFmtId="0" fontId="30" fillId="43" borderId="44" xfId="0" applyFont="1" applyFill="1" applyBorder="1" applyAlignment="1">
      <alignment/>
    </xf>
    <xf numFmtId="0" fontId="15" fillId="44" borderId="43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schoen@umd.edu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4.7109375" style="0" customWidth="1"/>
    <col min="3" max="3" width="11.421875" style="0" customWidth="1"/>
    <col min="4" max="4" width="11.140625" style="0" customWidth="1"/>
    <col min="5" max="5" width="11.28125" style="0" customWidth="1"/>
    <col min="6" max="6" width="11.7109375" style="0" customWidth="1"/>
    <col min="7" max="7" width="11.57421875" style="0" customWidth="1"/>
    <col min="8" max="8" width="12.8515625" style="0" customWidth="1"/>
  </cols>
  <sheetData>
    <row r="1" spans="1:12" ht="33">
      <c r="A1" s="82" t="s">
        <v>126</v>
      </c>
      <c r="B1" s="4"/>
      <c r="C1" s="4"/>
      <c r="D1" s="4"/>
      <c r="E1" s="4"/>
      <c r="F1" s="4"/>
      <c r="G1" s="92" t="s">
        <v>35</v>
      </c>
      <c r="H1" s="37"/>
      <c r="I1" s="29"/>
      <c r="J1" s="29"/>
      <c r="K1" s="29"/>
      <c r="L1" s="5"/>
    </row>
    <row r="2" spans="1:12" ht="24.75" customHeight="1" thickBot="1">
      <c r="A2" s="83" t="s">
        <v>81</v>
      </c>
      <c r="B2" s="6"/>
      <c r="C2" s="6"/>
      <c r="D2" s="93" t="s">
        <v>65</v>
      </c>
      <c r="E2" s="93"/>
      <c r="F2" s="93"/>
      <c r="G2" s="93"/>
      <c r="H2" s="94"/>
      <c r="I2" s="29"/>
      <c r="J2" s="29"/>
      <c r="K2" s="29"/>
      <c r="L2" s="5"/>
    </row>
    <row r="3" spans="1:12" ht="22.5" customHeight="1">
      <c r="A3" s="84" t="s">
        <v>77</v>
      </c>
      <c r="B3" s="7"/>
      <c r="C3" s="8"/>
      <c r="D3" s="9" t="s">
        <v>67</v>
      </c>
      <c r="E3" s="7"/>
      <c r="F3" s="7"/>
      <c r="G3" s="7"/>
      <c r="H3" s="10"/>
      <c r="I3" s="29"/>
      <c r="J3" s="29"/>
      <c r="K3" s="29"/>
      <c r="L3" s="5"/>
    </row>
    <row r="4" spans="1:12" ht="15.75">
      <c r="A4" s="85"/>
      <c r="B4" s="35" t="s">
        <v>73</v>
      </c>
      <c r="C4" s="38">
        <v>30</v>
      </c>
      <c r="D4" s="39"/>
      <c r="E4" s="35" t="s">
        <v>120</v>
      </c>
      <c r="F4" s="35"/>
      <c r="G4" s="40"/>
      <c r="H4" s="41">
        <v>1.6</v>
      </c>
      <c r="I4" s="29"/>
      <c r="J4" s="29"/>
      <c r="K4" s="29"/>
      <c r="L4" s="5"/>
    </row>
    <row r="5" spans="1:12" ht="15.75">
      <c r="A5" s="85"/>
      <c r="B5" s="35" t="s">
        <v>74</v>
      </c>
      <c r="C5" s="42">
        <v>1</v>
      </c>
      <c r="D5" s="39"/>
      <c r="E5" s="35" t="s">
        <v>75</v>
      </c>
      <c r="F5" s="35"/>
      <c r="G5" s="40"/>
      <c r="H5" s="41">
        <v>0.15</v>
      </c>
      <c r="I5" s="29"/>
      <c r="J5" s="29"/>
      <c r="K5" s="29"/>
      <c r="L5" s="5"/>
    </row>
    <row r="6" spans="1:12" ht="15.75">
      <c r="A6" s="85"/>
      <c r="B6" s="35" t="s">
        <v>33</v>
      </c>
      <c r="C6" s="43">
        <v>0.05</v>
      </c>
      <c r="D6" s="39"/>
      <c r="E6" s="35" t="s">
        <v>76</v>
      </c>
      <c r="F6" s="35"/>
      <c r="G6" s="40"/>
      <c r="H6" s="41">
        <v>0.33</v>
      </c>
      <c r="I6" s="29"/>
      <c r="J6" s="29"/>
      <c r="K6" s="29"/>
      <c r="L6" s="5"/>
    </row>
    <row r="7" spans="1:12" ht="15.75">
      <c r="A7" s="86"/>
      <c r="B7" s="11"/>
      <c r="C7" s="11"/>
      <c r="D7" s="11"/>
      <c r="E7" s="11"/>
      <c r="F7" s="11"/>
      <c r="G7" s="11"/>
      <c r="H7" s="12"/>
      <c r="I7" s="29"/>
      <c r="J7" s="29"/>
      <c r="K7" s="29"/>
      <c r="L7" s="5"/>
    </row>
    <row r="8" spans="1:12" ht="22.5" customHeight="1">
      <c r="A8" s="87" t="s">
        <v>16</v>
      </c>
      <c r="B8" s="13"/>
      <c r="C8" s="14" t="s">
        <v>38</v>
      </c>
      <c r="D8" s="14" t="s">
        <v>62</v>
      </c>
      <c r="E8" s="14" t="s">
        <v>36</v>
      </c>
      <c r="F8" s="14" t="s">
        <v>28</v>
      </c>
      <c r="G8" s="14" t="s">
        <v>31</v>
      </c>
      <c r="H8" s="15" t="s">
        <v>101</v>
      </c>
      <c r="I8" s="29"/>
      <c r="J8" s="29"/>
      <c r="K8" s="29"/>
      <c r="L8" s="5"/>
    </row>
    <row r="9" spans="1:12" ht="15.75">
      <c r="A9" s="88"/>
      <c r="B9" s="11" t="s">
        <v>78</v>
      </c>
      <c r="C9" s="44">
        <f>C4*H4-(C4*H5)</f>
        <v>43.5</v>
      </c>
      <c r="D9" s="42">
        <v>100</v>
      </c>
      <c r="E9" s="45">
        <v>1.3</v>
      </c>
      <c r="F9" s="46" t="s">
        <v>18</v>
      </c>
      <c r="G9" s="47">
        <f>C9*D9*E9</f>
        <v>5655</v>
      </c>
      <c r="H9" s="48">
        <f>G9/C4</f>
        <v>188.5</v>
      </c>
      <c r="I9" s="29"/>
      <c r="J9" s="29"/>
      <c r="K9" s="29"/>
      <c r="L9" s="5"/>
    </row>
    <row r="10" spans="1:12" ht="15.75">
      <c r="A10" s="88"/>
      <c r="B10" s="11" t="s">
        <v>79</v>
      </c>
      <c r="C10" s="49">
        <f>C4*(H5-C6)</f>
        <v>2.9999999999999996</v>
      </c>
      <c r="D10" s="42">
        <v>160</v>
      </c>
      <c r="E10" s="45">
        <v>0.5</v>
      </c>
      <c r="F10" s="46" t="s">
        <v>18</v>
      </c>
      <c r="G10" s="47">
        <f>C10*D10*E10</f>
        <v>239.99999999999997</v>
      </c>
      <c r="H10" s="48">
        <f>G10/C4</f>
        <v>7.999999999999999</v>
      </c>
      <c r="I10" s="29"/>
      <c r="J10" s="50"/>
      <c r="K10" s="29"/>
      <c r="L10" s="5"/>
    </row>
    <row r="11" spans="1:12" ht="15.75">
      <c r="A11" s="88"/>
      <c r="B11" s="11" t="s">
        <v>80</v>
      </c>
      <c r="C11" s="51">
        <f>H6*C5</f>
        <v>0.33</v>
      </c>
      <c r="D11" s="42">
        <v>200</v>
      </c>
      <c r="E11" s="45">
        <v>0.5</v>
      </c>
      <c r="F11" s="46" t="s">
        <v>18</v>
      </c>
      <c r="G11" s="52">
        <f>C11*D11*E11</f>
        <v>33</v>
      </c>
      <c r="H11" s="48">
        <f>G11/C4</f>
        <v>1.1</v>
      </c>
      <c r="I11" s="29"/>
      <c r="J11" s="29"/>
      <c r="K11" s="29"/>
      <c r="L11" s="5"/>
    </row>
    <row r="12" spans="1:12" ht="15.75">
      <c r="A12" s="88"/>
      <c r="B12" s="11" t="s">
        <v>85</v>
      </c>
      <c r="C12" s="44">
        <f>+C4+C5</f>
        <v>31</v>
      </c>
      <c r="D12" s="53">
        <v>7</v>
      </c>
      <c r="E12" s="45">
        <v>0.5</v>
      </c>
      <c r="F12" s="46" t="s">
        <v>18</v>
      </c>
      <c r="G12" s="52">
        <f>+C12*D12*E12</f>
        <v>108.5</v>
      </c>
      <c r="H12" s="48">
        <f>+G12/C4</f>
        <v>3.6166666666666667</v>
      </c>
      <c r="I12" s="29"/>
      <c r="J12" s="29"/>
      <c r="K12" s="29"/>
      <c r="L12" s="5"/>
    </row>
    <row r="13" spans="1:12" ht="15.75">
      <c r="A13" s="88"/>
      <c r="B13" s="11" t="s">
        <v>86</v>
      </c>
      <c r="C13" s="44">
        <f>+C4+C5</f>
        <v>31</v>
      </c>
      <c r="D13" s="53">
        <v>7</v>
      </c>
      <c r="E13" s="45">
        <v>0</v>
      </c>
      <c r="F13" s="46" t="s">
        <v>18</v>
      </c>
      <c r="G13" s="52">
        <f>+C13*D13*E13</f>
        <v>0</v>
      </c>
      <c r="H13" s="48">
        <f>+G13/C4</f>
        <v>0</v>
      </c>
      <c r="I13" s="29"/>
      <c r="J13" s="29"/>
      <c r="K13" s="29"/>
      <c r="L13" s="5"/>
    </row>
    <row r="14" spans="1:12" ht="15.75">
      <c r="A14" s="88"/>
      <c r="B14" s="11" t="s">
        <v>118</v>
      </c>
      <c r="C14" s="54">
        <f>+C9</f>
        <v>43.5</v>
      </c>
      <c r="D14" s="55">
        <v>6.865</v>
      </c>
      <c r="E14" s="56">
        <v>0</v>
      </c>
      <c r="F14" s="57" t="s">
        <v>18</v>
      </c>
      <c r="G14" s="52">
        <f>+C14*D14*E14</f>
        <v>0</v>
      </c>
      <c r="H14" s="48">
        <f>+G14/C4</f>
        <v>0</v>
      </c>
      <c r="I14" s="29"/>
      <c r="J14" s="29"/>
      <c r="K14" s="29"/>
      <c r="L14" s="5"/>
    </row>
    <row r="15" spans="1:12" ht="15.75">
      <c r="A15" s="95"/>
      <c r="B15" s="36" t="s">
        <v>87</v>
      </c>
      <c r="C15" s="58"/>
      <c r="D15" s="59"/>
      <c r="E15" s="60"/>
      <c r="F15" s="61"/>
      <c r="G15" s="62">
        <v>0</v>
      </c>
      <c r="H15" s="48">
        <f>+G15/C4</f>
        <v>0</v>
      </c>
      <c r="I15" s="29"/>
      <c r="J15" s="29"/>
      <c r="K15" s="29"/>
      <c r="L15" s="5"/>
    </row>
    <row r="16" spans="1:12" ht="15.75">
      <c r="A16" s="89"/>
      <c r="B16" s="16" t="s">
        <v>32</v>
      </c>
      <c r="C16" s="17"/>
      <c r="D16" s="18"/>
      <c r="E16" s="18"/>
      <c r="F16" s="19"/>
      <c r="G16" s="20">
        <f>SUM(G9:G15)</f>
        <v>6036.5</v>
      </c>
      <c r="H16" s="21">
        <f>SUM(H9:H15)</f>
        <v>201.21666666666667</v>
      </c>
      <c r="I16" s="29"/>
      <c r="J16" s="29"/>
      <c r="K16" s="29"/>
      <c r="L16" s="5"/>
    </row>
    <row r="17" spans="1:12" ht="15.75">
      <c r="A17" s="86"/>
      <c r="B17" s="11"/>
      <c r="C17" s="11"/>
      <c r="D17" s="11"/>
      <c r="E17" s="11"/>
      <c r="F17" s="11"/>
      <c r="G17" s="11"/>
      <c r="H17" s="12"/>
      <c r="I17" s="29"/>
      <c r="J17" s="50"/>
      <c r="K17" s="29"/>
      <c r="L17" s="5"/>
    </row>
    <row r="18" spans="1:12" ht="18" customHeight="1">
      <c r="A18" s="87" t="s">
        <v>21</v>
      </c>
      <c r="B18" s="13"/>
      <c r="C18" s="14" t="s">
        <v>38</v>
      </c>
      <c r="D18" s="14" t="s">
        <v>69</v>
      </c>
      <c r="E18" s="14" t="s">
        <v>28</v>
      </c>
      <c r="F18" s="14" t="s">
        <v>9</v>
      </c>
      <c r="G18" s="14" t="s">
        <v>31</v>
      </c>
      <c r="H18" s="15" t="s">
        <v>101</v>
      </c>
      <c r="I18" s="29"/>
      <c r="J18" s="29"/>
      <c r="K18" s="29"/>
      <c r="L18" s="5"/>
    </row>
    <row r="19" spans="1:12" ht="15.75">
      <c r="A19" s="88"/>
      <c r="B19" s="11" t="s">
        <v>123</v>
      </c>
      <c r="C19" s="11"/>
      <c r="D19" s="11"/>
      <c r="E19" s="11"/>
      <c r="F19" s="11"/>
      <c r="G19" s="11"/>
      <c r="H19" s="22"/>
      <c r="I19" s="29"/>
      <c r="J19" s="29"/>
      <c r="K19" s="29"/>
      <c r="L19" s="5"/>
    </row>
    <row r="20" spans="1:12" ht="15.75">
      <c r="A20" s="88"/>
      <c r="B20" s="11" t="s">
        <v>2</v>
      </c>
      <c r="C20" s="46">
        <f>C4+C5</f>
        <v>31</v>
      </c>
      <c r="D20" s="42">
        <v>0.3</v>
      </c>
      <c r="E20" s="63" t="s">
        <v>26</v>
      </c>
      <c r="F20" s="64">
        <v>120</v>
      </c>
      <c r="G20" s="47">
        <f>+C20*D20*F20</f>
        <v>1115.9999999999998</v>
      </c>
      <c r="H20" s="48">
        <f>G20/C4</f>
        <v>37.199999999999996</v>
      </c>
      <c r="I20" s="29"/>
      <c r="J20" s="29"/>
      <c r="K20" s="29"/>
      <c r="L20" s="5"/>
    </row>
    <row r="21" spans="1:12" ht="15.75">
      <c r="A21" s="88"/>
      <c r="B21" s="11" t="s">
        <v>30</v>
      </c>
      <c r="C21" s="46">
        <f>C4+C5</f>
        <v>31</v>
      </c>
      <c r="D21" s="38">
        <v>165</v>
      </c>
      <c r="E21" s="65" t="s">
        <v>18</v>
      </c>
      <c r="F21" s="66">
        <v>0.15</v>
      </c>
      <c r="G21" s="47">
        <f>+C21*D21*F21</f>
        <v>767.25</v>
      </c>
      <c r="H21" s="48">
        <f>G21/C4</f>
        <v>25.575</v>
      </c>
      <c r="I21" s="29"/>
      <c r="J21" s="29"/>
      <c r="K21" s="29"/>
      <c r="L21" s="5"/>
    </row>
    <row r="22" spans="1:12" ht="15.75">
      <c r="A22" s="88"/>
      <c r="B22" s="11" t="s">
        <v>5</v>
      </c>
      <c r="C22" s="46">
        <f>C4+C5</f>
        <v>31</v>
      </c>
      <c r="D22" s="53">
        <v>12</v>
      </c>
      <c r="E22" s="65" t="s">
        <v>18</v>
      </c>
      <c r="F22" s="67">
        <v>0.48</v>
      </c>
      <c r="G22" s="47">
        <f>+C22*D22*F22</f>
        <v>178.56</v>
      </c>
      <c r="H22" s="48">
        <f>G22/C4</f>
        <v>5.952</v>
      </c>
      <c r="I22" s="29"/>
      <c r="J22" s="29"/>
      <c r="K22" s="29"/>
      <c r="L22" s="5"/>
    </row>
    <row r="23" spans="1:12" ht="15.75">
      <c r="A23" s="88"/>
      <c r="B23" s="11" t="s">
        <v>82</v>
      </c>
      <c r="C23" s="44">
        <f>C4*H4</f>
        <v>48</v>
      </c>
      <c r="D23" s="68">
        <v>120</v>
      </c>
      <c r="E23" s="65" t="s">
        <v>18</v>
      </c>
      <c r="F23" s="66">
        <v>0.15</v>
      </c>
      <c r="G23" s="47">
        <f>+C23*D23*F23</f>
        <v>864</v>
      </c>
      <c r="H23" s="48">
        <f>G23/C4</f>
        <v>28.8</v>
      </c>
      <c r="I23" s="29"/>
      <c r="J23" s="29"/>
      <c r="K23" s="29"/>
      <c r="L23" s="5"/>
    </row>
    <row r="24" spans="1:12" ht="15.75">
      <c r="A24" s="88"/>
      <c r="B24" s="11" t="s">
        <v>4</v>
      </c>
      <c r="C24" s="46">
        <f>+C4+C5+(C4*H4)</f>
        <v>79</v>
      </c>
      <c r="D24" s="68">
        <v>6</v>
      </c>
      <c r="E24" s="65" t="s">
        <v>6</v>
      </c>
      <c r="F24" s="67">
        <v>50</v>
      </c>
      <c r="G24" s="47">
        <f>+D24*F24</f>
        <v>300</v>
      </c>
      <c r="H24" s="48">
        <f>G24/C4</f>
        <v>10</v>
      </c>
      <c r="I24" s="29"/>
      <c r="J24" s="29"/>
      <c r="K24" s="29"/>
      <c r="L24" s="5"/>
    </row>
    <row r="25" spans="1:12" ht="15.75">
      <c r="A25" s="88"/>
      <c r="B25" s="11" t="s">
        <v>124</v>
      </c>
      <c r="C25" s="69"/>
      <c r="D25" s="14" t="s">
        <v>122</v>
      </c>
      <c r="E25" s="58"/>
      <c r="F25" s="59"/>
      <c r="G25" s="60"/>
      <c r="H25" s="61"/>
      <c r="I25" s="29"/>
      <c r="J25" s="29"/>
      <c r="K25" s="29"/>
      <c r="L25" s="5"/>
    </row>
    <row r="26" spans="1:12" ht="15.75">
      <c r="A26" s="88"/>
      <c r="B26" s="11" t="s">
        <v>1</v>
      </c>
      <c r="C26" s="44">
        <f>C4+C5</f>
        <v>31</v>
      </c>
      <c r="D26" s="42">
        <v>1</v>
      </c>
      <c r="E26" s="70" t="s">
        <v>12</v>
      </c>
      <c r="F26" s="71">
        <v>1</v>
      </c>
      <c r="G26" s="47">
        <f>+C26*D26*F26</f>
        <v>31</v>
      </c>
      <c r="H26" s="48">
        <f>G26/C4</f>
        <v>1.0333333333333334</v>
      </c>
      <c r="I26" s="29"/>
      <c r="J26" s="29"/>
      <c r="K26" s="29"/>
      <c r="L26" s="5"/>
    </row>
    <row r="27" spans="1:12" ht="15.75">
      <c r="A27" s="88"/>
      <c r="B27" s="11" t="s">
        <v>88</v>
      </c>
      <c r="C27" s="44">
        <f>C4*H4</f>
        <v>48</v>
      </c>
      <c r="D27" s="42">
        <v>2</v>
      </c>
      <c r="E27" s="70" t="s">
        <v>12</v>
      </c>
      <c r="F27" s="71">
        <v>0.75</v>
      </c>
      <c r="G27" s="47">
        <f>+C27*D27*F27</f>
        <v>72</v>
      </c>
      <c r="H27" s="48">
        <f>G27/C4</f>
        <v>2.4</v>
      </c>
      <c r="I27" s="29"/>
      <c r="J27" s="29"/>
      <c r="K27" s="29"/>
      <c r="L27" s="5"/>
    </row>
    <row r="28" spans="1:12" ht="15.75">
      <c r="A28" s="88"/>
      <c r="B28" s="11" t="s">
        <v>0</v>
      </c>
      <c r="C28" s="44">
        <f>C4+C5</f>
        <v>31</v>
      </c>
      <c r="D28" s="42">
        <v>1</v>
      </c>
      <c r="E28" s="70" t="s">
        <v>12</v>
      </c>
      <c r="F28" s="71">
        <v>0.5</v>
      </c>
      <c r="G28" s="47">
        <f>+C28*D28*F28</f>
        <v>15.5</v>
      </c>
      <c r="H28" s="48">
        <f>G28/C4</f>
        <v>0.5166666666666667</v>
      </c>
      <c r="I28" s="29"/>
      <c r="J28" s="29"/>
      <c r="K28" s="29"/>
      <c r="L28" s="5"/>
    </row>
    <row r="29" spans="1:12" ht="15.75">
      <c r="A29" s="88"/>
      <c r="B29" s="11" t="s">
        <v>89</v>
      </c>
      <c r="C29" s="44">
        <f>+C4*H4</f>
        <v>48</v>
      </c>
      <c r="D29" s="42">
        <v>2</v>
      </c>
      <c r="E29" s="70" t="s">
        <v>12</v>
      </c>
      <c r="F29" s="71">
        <v>0.5</v>
      </c>
      <c r="G29" s="47">
        <f>+C29*D29*F29</f>
        <v>48</v>
      </c>
      <c r="H29" s="48">
        <f>G29/C4</f>
        <v>1.6</v>
      </c>
      <c r="I29" s="29"/>
      <c r="J29" s="29"/>
      <c r="K29" s="29"/>
      <c r="L29" s="5"/>
    </row>
    <row r="30" spans="1:12" ht="15.75">
      <c r="A30" s="88"/>
      <c r="B30" s="11" t="s">
        <v>3</v>
      </c>
      <c r="C30" s="44">
        <f>+C4+C5</f>
        <v>31</v>
      </c>
      <c r="D30" s="72"/>
      <c r="E30" s="70" t="s">
        <v>14</v>
      </c>
      <c r="F30" s="71">
        <v>5</v>
      </c>
      <c r="G30" s="47">
        <f aca="true" t="shared" si="0" ref="G30:G35">+C30*F30</f>
        <v>155</v>
      </c>
      <c r="H30" s="48">
        <f>G30/C4</f>
        <v>5.166666666666667</v>
      </c>
      <c r="I30" s="29"/>
      <c r="J30" s="29"/>
      <c r="K30" s="29"/>
      <c r="L30" s="5"/>
    </row>
    <row r="31" spans="1:12" ht="15.75">
      <c r="A31" s="88"/>
      <c r="B31" s="11" t="s">
        <v>84</v>
      </c>
      <c r="C31" s="44">
        <f>+C4+C5</f>
        <v>31</v>
      </c>
      <c r="D31" s="72"/>
      <c r="E31" s="70" t="s">
        <v>14</v>
      </c>
      <c r="F31" s="71">
        <v>5</v>
      </c>
      <c r="G31" s="47">
        <f t="shared" si="0"/>
        <v>155</v>
      </c>
      <c r="H31" s="48">
        <f>+G31/C4</f>
        <v>5.166666666666667</v>
      </c>
      <c r="I31" s="29"/>
      <c r="J31" s="29"/>
      <c r="K31" s="29"/>
      <c r="L31" s="5"/>
    </row>
    <row r="32" spans="1:12" ht="15.75">
      <c r="A32" s="88"/>
      <c r="B32" s="11" t="s">
        <v>83</v>
      </c>
      <c r="C32" s="51">
        <f>C5*H6</f>
        <v>0.33</v>
      </c>
      <c r="D32" s="72"/>
      <c r="E32" s="70" t="s">
        <v>14</v>
      </c>
      <c r="F32" s="71">
        <v>400</v>
      </c>
      <c r="G32" s="47">
        <f t="shared" si="0"/>
        <v>132</v>
      </c>
      <c r="H32" s="48">
        <f>G32/C4</f>
        <v>4.4</v>
      </c>
      <c r="I32" s="29"/>
      <c r="J32" s="29"/>
      <c r="K32" s="29"/>
      <c r="L32" s="5"/>
    </row>
    <row r="33" spans="1:12" ht="15.75">
      <c r="A33" s="88"/>
      <c r="B33" s="11" t="s">
        <v>7</v>
      </c>
      <c r="C33" s="44">
        <f>+C4+C5</f>
        <v>31</v>
      </c>
      <c r="D33" s="72"/>
      <c r="E33" s="70" t="s">
        <v>14</v>
      </c>
      <c r="F33" s="71">
        <v>5</v>
      </c>
      <c r="G33" s="47">
        <f t="shared" si="0"/>
        <v>155</v>
      </c>
      <c r="H33" s="48">
        <f>G33/C4</f>
        <v>5.166666666666667</v>
      </c>
      <c r="I33" s="29"/>
      <c r="J33" s="29"/>
      <c r="K33" s="29"/>
      <c r="L33" s="5"/>
    </row>
    <row r="34" spans="1:12" ht="15.75">
      <c r="A34" s="88"/>
      <c r="B34" s="11" t="s">
        <v>19</v>
      </c>
      <c r="C34" s="44">
        <f>+C9+C10+C11</f>
        <v>46.83</v>
      </c>
      <c r="D34" s="72"/>
      <c r="E34" s="70" t="s">
        <v>14</v>
      </c>
      <c r="F34" s="71">
        <v>8</v>
      </c>
      <c r="G34" s="47">
        <f t="shared" si="0"/>
        <v>374.64</v>
      </c>
      <c r="H34" s="48">
        <f>G34/C4</f>
        <v>12.488</v>
      </c>
      <c r="I34" s="29"/>
      <c r="J34" s="29"/>
      <c r="K34" s="29"/>
      <c r="L34" s="5"/>
    </row>
    <row r="35" spans="1:12" ht="15.75">
      <c r="A35" s="88"/>
      <c r="B35" s="11" t="s">
        <v>24</v>
      </c>
      <c r="C35" s="44">
        <f>+C4+C5</f>
        <v>31</v>
      </c>
      <c r="D35" s="72"/>
      <c r="E35" s="70" t="s">
        <v>14</v>
      </c>
      <c r="F35" s="71">
        <v>5</v>
      </c>
      <c r="G35" s="47">
        <f t="shared" si="0"/>
        <v>155</v>
      </c>
      <c r="H35" s="48">
        <f>G35/C4</f>
        <v>5.166666666666667</v>
      </c>
      <c r="I35" s="29"/>
      <c r="J35" s="29"/>
      <c r="K35" s="29"/>
      <c r="L35" s="5"/>
    </row>
    <row r="36" spans="1:12" ht="15.75">
      <c r="A36" s="95"/>
      <c r="B36" s="73" t="s">
        <v>46</v>
      </c>
      <c r="C36" s="58"/>
      <c r="D36" s="72"/>
      <c r="E36" s="74" t="s">
        <v>66</v>
      </c>
      <c r="F36" s="71">
        <v>0</v>
      </c>
      <c r="G36" s="47">
        <f>+F36</f>
        <v>0</v>
      </c>
      <c r="H36" s="48">
        <f>+G36/C4</f>
        <v>0</v>
      </c>
      <c r="I36" s="29"/>
      <c r="J36" s="29"/>
      <c r="K36" s="29"/>
      <c r="L36" s="5"/>
    </row>
    <row r="37" spans="1:12" ht="15.75">
      <c r="A37" s="95"/>
      <c r="B37" s="73" t="s">
        <v>46</v>
      </c>
      <c r="C37" s="58"/>
      <c r="D37" s="75"/>
      <c r="E37" s="76" t="s">
        <v>68</v>
      </c>
      <c r="F37" s="77">
        <v>0</v>
      </c>
      <c r="G37" s="47">
        <f>+F37</f>
        <v>0</v>
      </c>
      <c r="H37" s="48">
        <f>+G37/C4</f>
        <v>0</v>
      </c>
      <c r="I37" s="29"/>
      <c r="J37" s="29"/>
      <c r="K37" s="29"/>
      <c r="L37" s="5"/>
    </row>
    <row r="38" spans="1:12" ht="15.75">
      <c r="A38" s="88"/>
      <c r="B38" s="11" t="s">
        <v>17</v>
      </c>
      <c r="C38" s="78">
        <v>0.06</v>
      </c>
      <c r="D38" s="79"/>
      <c r="E38" s="11" t="s">
        <v>34</v>
      </c>
      <c r="F38" s="80"/>
      <c r="G38" s="81">
        <f>SUM(G20:G37)*C38/2</f>
        <v>135.5685</v>
      </c>
      <c r="H38" s="48">
        <f>G38/C4</f>
        <v>4.51895</v>
      </c>
      <c r="I38" s="29"/>
      <c r="J38" s="29"/>
      <c r="K38" s="29"/>
      <c r="L38" s="5"/>
    </row>
    <row r="39" spans="1:12" ht="15.75">
      <c r="A39" s="90"/>
      <c r="B39" s="23" t="s">
        <v>40</v>
      </c>
      <c r="C39" s="23"/>
      <c r="D39" s="24"/>
      <c r="E39" s="24"/>
      <c r="F39" s="25"/>
      <c r="G39" s="26">
        <f>SUM(G20:G38)</f>
        <v>4654.5185</v>
      </c>
      <c r="H39" s="48">
        <f>G39/C4</f>
        <v>155.15061666666668</v>
      </c>
      <c r="I39" s="29"/>
      <c r="J39" s="29"/>
      <c r="K39" s="29"/>
      <c r="L39" s="5"/>
    </row>
    <row r="40" spans="1:12" ht="15.75">
      <c r="A40" s="88"/>
      <c r="B40" s="11"/>
      <c r="C40" s="11"/>
      <c r="D40" s="11"/>
      <c r="E40" s="11"/>
      <c r="F40" s="11"/>
      <c r="G40" s="11"/>
      <c r="H40" s="12"/>
      <c r="I40" s="29"/>
      <c r="J40" s="29"/>
      <c r="K40" s="29"/>
      <c r="L40" s="5"/>
    </row>
    <row r="41" spans="1:12" ht="15.75">
      <c r="A41" s="87" t="s">
        <v>23</v>
      </c>
      <c r="B41" s="13"/>
      <c r="C41" s="13"/>
      <c r="D41" s="13"/>
      <c r="E41" s="13"/>
      <c r="F41" s="28"/>
      <c r="G41" s="26">
        <f>G16-G39</f>
        <v>1381.9814999999999</v>
      </c>
      <c r="H41" s="27">
        <f>H16-H39</f>
        <v>46.06604999999999</v>
      </c>
      <c r="I41" s="29" t="s">
        <v>70</v>
      </c>
      <c r="J41" s="29"/>
      <c r="K41" s="29"/>
      <c r="L41" s="5"/>
    </row>
    <row r="42" spans="1:12" ht="15.75">
      <c r="A42" s="86"/>
      <c r="B42" s="11"/>
      <c r="C42" s="11"/>
      <c r="D42" s="11"/>
      <c r="E42" s="11"/>
      <c r="F42" s="11"/>
      <c r="G42" s="11"/>
      <c r="H42" s="12"/>
      <c r="I42" s="29"/>
      <c r="J42" s="29"/>
      <c r="K42" s="29"/>
      <c r="L42" s="5"/>
    </row>
    <row r="43" spans="1:12" ht="16.5" customHeight="1">
      <c r="A43" s="87" t="s">
        <v>11</v>
      </c>
      <c r="B43" s="13"/>
      <c r="C43" s="13"/>
      <c r="D43" s="13"/>
      <c r="E43" s="13"/>
      <c r="F43" s="13"/>
      <c r="G43" s="58"/>
      <c r="H43" s="30">
        <f>(G39-G10-G11)/(C9*D9)</f>
        <v>1.007245632183908</v>
      </c>
      <c r="I43" s="29" t="s">
        <v>71</v>
      </c>
      <c r="J43" s="29"/>
      <c r="K43" s="29"/>
      <c r="L43" s="5"/>
    </row>
    <row r="44" spans="1:12" ht="18" customHeight="1">
      <c r="A44" s="87" t="s">
        <v>10</v>
      </c>
      <c r="B44" s="13"/>
      <c r="C44" s="13"/>
      <c r="D44" s="13"/>
      <c r="E44" s="31" t="s">
        <v>125</v>
      </c>
      <c r="F44" s="32">
        <v>0.5</v>
      </c>
      <c r="G44" s="58"/>
      <c r="H44" s="30">
        <f>(G39-G10-G11)/((C9*D9)*F44)</f>
        <v>2.014491264367816</v>
      </c>
      <c r="I44" s="29" t="s">
        <v>72</v>
      </c>
      <c r="J44" s="29"/>
      <c r="K44" s="29"/>
      <c r="L44" s="5"/>
    </row>
    <row r="45" spans="1:12" ht="21" customHeight="1">
      <c r="A45" s="91"/>
      <c r="B45" s="29"/>
      <c r="C45" s="29"/>
      <c r="D45" s="29"/>
      <c r="E45" s="29"/>
      <c r="F45" s="29"/>
      <c r="G45" s="34"/>
      <c r="H45" s="29"/>
      <c r="I45" s="29"/>
      <c r="J45" s="29"/>
      <c r="K45" s="29"/>
      <c r="L45" s="33"/>
    </row>
    <row r="46" spans="1:12" ht="15.75">
      <c r="A46" s="91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3"/>
    </row>
    <row r="47" spans="1:12" ht="15.75">
      <c r="A47" s="91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3"/>
    </row>
    <row r="48" spans="1:12" ht="15.75">
      <c r="A48" s="91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3"/>
    </row>
    <row r="49" spans="1:12" ht="15.75">
      <c r="A49" s="91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3"/>
    </row>
    <row r="50" spans="2:12" ht="15.75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3"/>
    </row>
    <row r="51" spans="2:12" ht="15.75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3"/>
    </row>
    <row r="52" spans="2:12" ht="15.75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3"/>
    </row>
    <row r="53" spans="2:12" ht="15.75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3"/>
    </row>
    <row r="54" spans="2:12" ht="15.75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3"/>
    </row>
    <row r="55" spans="2:12" ht="15.7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3"/>
    </row>
    <row r="56" spans="2:12" ht="15.75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3"/>
    </row>
    <row r="57" spans="2:12" ht="15.75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3"/>
    </row>
    <row r="58" spans="2:12" ht="15.75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3"/>
    </row>
    <row r="59" spans="2:12" ht="15.75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3"/>
    </row>
    <row r="60" spans="2:12" ht="15.7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3"/>
    </row>
    <row r="61" spans="2:12" ht="15.75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3"/>
    </row>
    <row r="62" spans="2:12" ht="15.7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3"/>
    </row>
    <row r="63" spans="2:12" ht="15.75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3"/>
    </row>
    <row r="64" spans="2:12" ht="15.75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3"/>
    </row>
    <row r="65" spans="2:12" ht="15.75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3"/>
    </row>
    <row r="66" spans="2:12" ht="15.75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3"/>
    </row>
    <row r="67" spans="2:12" ht="15.75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3"/>
    </row>
    <row r="68" spans="2:12" ht="15.75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3"/>
    </row>
    <row r="69" spans="2:12" ht="15.75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3"/>
    </row>
    <row r="70" spans="2:12" ht="15.75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3"/>
    </row>
    <row r="71" spans="2:12" ht="15.75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3"/>
    </row>
    <row r="72" spans="2:12" ht="15.75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3"/>
    </row>
    <row r="73" spans="2:12" ht="15.75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3"/>
    </row>
    <row r="74" spans="2:12" ht="15.75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3"/>
    </row>
    <row r="75" spans="2:12" ht="15.75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3"/>
    </row>
    <row r="76" spans="2:12" ht="15.75" customHeight="1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3"/>
    </row>
    <row r="77" spans="2:12" ht="15.75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3"/>
    </row>
    <row r="78" spans="2:12" ht="15.75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3"/>
    </row>
    <row r="79" spans="2:12" ht="15.7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3"/>
    </row>
    <row r="80" spans="1:12" ht="15.75">
      <c r="A80" s="1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5"/>
    </row>
    <row r="81" spans="1:12" ht="15.75">
      <c r="A81" s="1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5"/>
    </row>
    <row r="82" spans="1:12" ht="15.75">
      <c r="A82" s="1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5"/>
    </row>
    <row r="83" spans="1:12" ht="15.75">
      <c r="A83" s="1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5"/>
    </row>
    <row r="84" spans="1:12" ht="15.75">
      <c r="A84" s="1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5"/>
    </row>
    <row r="85" spans="1:12" ht="15.75">
      <c r="A85" s="1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5"/>
    </row>
    <row r="86" spans="1:12" ht="15.75">
      <c r="A86" s="1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5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8" ht="12.75">
      <c r="A153" s="1"/>
      <c r="B153" s="1"/>
      <c r="C153" s="1"/>
      <c r="D153" s="1"/>
      <c r="E153" s="1"/>
      <c r="F153" s="1"/>
      <c r="G153" s="1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12.75">
      <c r="A156" s="1"/>
      <c r="B156" s="1"/>
      <c r="C156" s="1"/>
      <c r="D156" s="1"/>
      <c r="E156" s="1"/>
      <c r="F156" s="1"/>
      <c r="G156" s="1"/>
      <c r="H156" s="1"/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1"/>
      <c r="B158" s="1"/>
      <c r="C158" s="1"/>
      <c r="D158" s="1"/>
      <c r="E158" s="1"/>
      <c r="F158" s="1"/>
      <c r="G158" s="1"/>
      <c r="H158" s="1"/>
    </row>
    <row r="159" spans="1:8" ht="12.75">
      <c r="A159" s="1"/>
      <c r="B159" s="1"/>
      <c r="C159" s="1"/>
      <c r="D159" s="1"/>
      <c r="E159" s="1"/>
      <c r="F159" s="1"/>
      <c r="G159" s="1"/>
      <c r="H159" s="1"/>
    </row>
    <row r="160" spans="1:8" ht="12.75">
      <c r="A160" s="1"/>
      <c r="B160" s="1"/>
      <c r="C160" s="1"/>
      <c r="D160" s="1"/>
      <c r="E160" s="1"/>
      <c r="F160" s="1"/>
      <c r="G160" s="1"/>
      <c r="H160" s="1"/>
    </row>
    <row r="161" spans="1:8" ht="12.75">
      <c r="A161" s="1"/>
      <c r="B161" s="1"/>
      <c r="C161" s="1"/>
      <c r="D161" s="1"/>
      <c r="E161" s="1"/>
      <c r="F161" s="1"/>
      <c r="G161" s="1"/>
      <c r="H161" s="1"/>
    </row>
    <row r="162" spans="1:8" ht="12.75">
      <c r="A162" s="1"/>
      <c r="B162" s="1"/>
      <c r="C162" s="1"/>
      <c r="D162" s="1"/>
      <c r="E162" s="1"/>
      <c r="F162" s="1"/>
      <c r="G162" s="1"/>
      <c r="H162" s="1"/>
    </row>
    <row r="163" spans="1:8" ht="12.75">
      <c r="A163" s="1"/>
      <c r="B163" s="1"/>
      <c r="C163" s="1"/>
      <c r="D163" s="1"/>
      <c r="E163" s="1"/>
      <c r="F163" s="1"/>
      <c r="G163" s="1"/>
      <c r="H163" s="1"/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1"/>
      <c r="B165" s="1"/>
      <c r="C165" s="1"/>
      <c r="D165" s="1"/>
      <c r="E165" s="1"/>
      <c r="F165" s="1"/>
      <c r="G165" s="1"/>
      <c r="H165" s="1"/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1"/>
      <c r="B167" s="1"/>
      <c r="C167" s="1"/>
      <c r="D167" s="1"/>
      <c r="E167" s="1"/>
      <c r="F167" s="1"/>
      <c r="G167" s="1"/>
      <c r="H167" s="1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2.75">
      <c r="A171" s="1"/>
      <c r="B171" s="1"/>
      <c r="C171" s="1"/>
      <c r="D171" s="1"/>
      <c r="E171" s="1"/>
      <c r="F171" s="1"/>
      <c r="G171" s="1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12.75">
      <c r="A174" s="1"/>
      <c r="B174" s="1"/>
      <c r="C174" s="1"/>
      <c r="D174" s="1"/>
      <c r="E174" s="1"/>
      <c r="F174" s="1"/>
      <c r="G174" s="1"/>
      <c r="H174" s="1"/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1"/>
      <c r="B176" s="1"/>
      <c r="C176" s="1"/>
      <c r="D176" s="1"/>
      <c r="E176" s="1"/>
      <c r="F176" s="1"/>
      <c r="G176" s="1"/>
      <c r="H176" s="1"/>
    </row>
    <row r="177" spans="1:8" ht="12.75">
      <c r="A177" s="1"/>
      <c r="B177" s="1"/>
      <c r="C177" s="1"/>
      <c r="D177" s="1"/>
      <c r="E177" s="1"/>
      <c r="F177" s="1"/>
      <c r="G177" s="1"/>
      <c r="H177" s="1"/>
    </row>
    <row r="178" spans="1:8" ht="12.75">
      <c r="A178" s="1"/>
      <c r="B178" s="1"/>
      <c r="C178" s="1"/>
      <c r="D178" s="1"/>
      <c r="E178" s="1"/>
      <c r="F178" s="1"/>
      <c r="G178" s="1"/>
      <c r="H178" s="1"/>
    </row>
    <row r="179" spans="1:8" ht="12.75">
      <c r="A179" s="1"/>
      <c r="B179" s="1"/>
      <c r="C179" s="1"/>
      <c r="D179" s="1"/>
      <c r="E179" s="1"/>
      <c r="F179" s="1"/>
      <c r="G179" s="1"/>
      <c r="H179" s="1"/>
    </row>
    <row r="180" spans="1:8" ht="12.75">
      <c r="A180" s="1"/>
      <c r="B180" s="1"/>
      <c r="C180" s="1"/>
      <c r="D180" s="1"/>
      <c r="E180" s="1"/>
      <c r="F180" s="1"/>
      <c r="G180" s="1"/>
      <c r="H180" s="1"/>
    </row>
    <row r="181" spans="1:8" ht="12.75">
      <c r="A181" s="1"/>
      <c r="B181" s="1"/>
      <c r="C181" s="1"/>
      <c r="D181" s="1"/>
      <c r="E181" s="1"/>
      <c r="F181" s="1"/>
      <c r="G181" s="1"/>
      <c r="H181" s="1"/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2.75">
      <c r="A183" s="1"/>
      <c r="B183" s="1"/>
      <c r="C183" s="1"/>
      <c r="D183" s="1"/>
      <c r="E183" s="1"/>
      <c r="F183" s="1"/>
      <c r="G183" s="1"/>
      <c r="H183" s="1"/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1"/>
      <c r="B185" s="1"/>
      <c r="C185" s="1"/>
      <c r="D185" s="1"/>
      <c r="E185" s="1"/>
      <c r="F185" s="1"/>
      <c r="G185" s="1"/>
      <c r="H185" s="1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2.75">
      <c r="A189" s="1"/>
      <c r="B189" s="1"/>
      <c r="C189" s="1"/>
      <c r="D189" s="1"/>
      <c r="E189" s="1"/>
      <c r="F189" s="1"/>
      <c r="G189" s="1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12.75">
      <c r="A192" s="1"/>
      <c r="B192" s="1"/>
      <c r="C192" s="1"/>
      <c r="D192" s="1"/>
      <c r="E192" s="1"/>
      <c r="F192" s="1"/>
      <c r="G192" s="1"/>
      <c r="H192" s="1"/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1"/>
      <c r="B194" s="1"/>
      <c r="C194" s="1"/>
      <c r="D194" s="1"/>
      <c r="E194" s="1"/>
      <c r="F194" s="1"/>
      <c r="G194" s="1"/>
      <c r="H194" s="1"/>
    </row>
    <row r="195" spans="1:8" ht="12.75">
      <c r="A195" s="1"/>
      <c r="B195" s="1"/>
      <c r="C195" s="1"/>
      <c r="D195" s="1"/>
      <c r="E195" s="1"/>
      <c r="F195" s="1"/>
      <c r="G195" s="1"/>
      <c r="H195" s="1"/>
    </row>
    <row r="196" spans="1:8" ht="12.75">
      <c r="A196" s="1"/>
      <c r="B196" s="1"/>
      <c r="C196" s="1"/>
      <c r="D196" s="1"/>
      <c r="E196" s="1"/>
      <c r="F196" s="1"/>
      <c r="G196" s="1"/>
      <c r="H196" s="1"/>
    </row>
    <row r="197" spans="1:8" ht="12.75">
      <c r="A197" s="1"/>
      <c r="B197" s="1"/>
      <c r="C197" s="1"/>
      <c r="D197" s="1"/>
      <c r="E197" s="1"/>
      <c r="F197" s="1"/>
      <c r="G197" s="1"/>
      <c r="H197" s="1"/>
    </row>
    <row r="198" spans="1:8" ht="12.75">
      <c r="A198" s="1"/>
      <c r="B198" s="1"/>
      <c r="C198" s="1"/>
      <c r="D198" s="1"/>
      <c r="E198" s="1"/>
      <c r="F198" s="1"/>
      <c r="G198" s="1"/>
      <c r="H198" s="1"/>
    </row>
    <row r="199" spans="1:8" ht="12.75">
      <c r="A199" s="1"/>
      <c r="B199" s="1"/>
      <c r="C199" s="1"/>
      <c r="D199" s="1"/>
      <c r="E199" s="1"/>
      <c r="F199" s="1"/>
      <c r="G199" s="1"/>
      <c r="H199" s="1"/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2.75">
      <c r="A201" s="1"/>
      <c r="B201" s="1"/>
      <c r="C201" s="1"/>
      <c r="D201" s="1"/>
      <c r="E201" s="1"/>
      <c r="F201" s="1"/>
      <c r="G201" s="1"/>
      <c r="H201" s="1"/>
    </row>
    <row r="202" spans="1:8" ht="12.75">
      <c r="A202" s="1"/>
      <c r="B202" s="1"/>
      <c r="C202" s="1"/>
      <c r="D202" s="1"/>
      <c r="E202" s="1"/>
      <c r="F202" s="1"/>
      <c r="G202" s="1"/>
      <c r="H202" s="1"/>
    </row>
    <row r="203" spans="1:8" ht="12.75">
      <c r="A203" s="1"/>
      <c r="B203" s="1"/>
      <c r="C203" s="1"/>
      <c r="D203" s="1"/>
      <c r="E203" s="1"/>
      <c r="F203" s="1"/>
      <c r="G203" s="1"/>
      <c r="H203" s="1"/>
    </row>
    <row r="204" spans="1:8" ht="12.75">
      <c r="A204" s="1"/>
      <c r="B204" s="1"/>
      <c r="C204" s="1"/>
      <c r="D204" s="1"/>
      <c r="E204" s="1"/>
      <c r="F204" s="1"/>
      <c r="G204" s="1"/>
      <c r="H204" s="1"/>
    </row>
    <row r="205" spans="1:8" ht="12.75">
      <c r="A205" s="1"/>
      <c r="B205" s="1"/>
      <c r="C205" s="1"/>
      <c r="D205" s="1"/>
      <c r="E205" s="1"/>
      <c r="F205" s="1"/>
      <c r="G205" s="1"/>
      <c r="H205" s="1"/>
    </row>
    <row r="206" spans="1:8" ht="12.75">
      <c r="A206" s="1"/>
      <c r="B206" s="1"/>
      <c r="C206" s="1"/>
      <c r="D206" s="1"/>
      <c r="E206" s="1"/>
      <c r="F206" s="1"/>
      <c r="G206" s="1"/>
      <c r="H206" s="1"/>
    </row>
    <row r="207" spans="1:8" ht="12.75">
      <c r="A207" s="1"/>
      <c r="B207" s="1"/>
      <c r="C207" s="1"/>
      <c r="D207" s="1"/>
      <c r="E207" s="1"/>
      <c r="F207" s="1"/>
      <c r="G207" s="1"/>
      <c r="H207" s="1"/>
    </row>
    <row r="208" spans="1:8" ht="12.75">
      <c r="A208" s="1"/>
      <c r="B208" s="1"/>
      <c r="C208" s="1"/>
      <c r="D208" s="1"/>
      <c r="E208" s="1"/>
      <c r="F208" s="1"/>
      <c r="G208" s="1"/>
      <c r="H208" s="1"/>
    </row>
    <row r="209" spans="1:8" ht="12.75">
      <c r="A209" s="1"/>
      <c r="B209" s="1"/>
      <c r="C209" s="1"/>
      <c r="D209" s="1"/>
      <c r="E209" s="1"/>
      <c r="F209" s="1"/>
      <c r="G209" s="1"/>
      <c r="H209" s="1"/>
    </row>
    <row r="210" spans="1:8" ht="12.75">
      <c r="A210" s="1"/>
      <c r="B210" s="1"/>
      <c r="C210" s="1"/>
      <c r="D210" s="1"/>
      <c r="E210" s="1"/>
      <c r="F210" s="1"/>
      <c r="G210" s="1"/>
      <c r="H210" s="1"/>
    </row>
    <row r="211" spans="1:8" ht="12.75">
      <c r="A211" s="1"/>
      <c r="B211" s="1"/>
      <c r="C211" s="1"/>
      <c r="D211" s="1"/>
      <c r="E211" s="1"/>
      <c r="F211" s="1"/>
      <c r="G211" s="1"/>
      <c r="H211" s="1"/>
    </row>
    <row r="212" spans="1:8" ht="12.75">
      <c r="A212" s="1"/>
      <c r="B212" s="1"/>
      <c r="C212" s="1"/>
      <c r="D212" s="1"/>
      <c r="E212" s="1"/>
      <c r="F212" s="1"/>
      <c r="G212" s="1"/>
      <c r="H212" s="1"/>
    </row>
    <row r="213" spans="1:8" ht="12.75">
      <c r="A213" s="1"/>
      <c r="B213" s="1"/>
      <c r="C213" s="1"/>
      <c r="D213" s="1"/>
      <c r="E213" s="1"/>
      <c r="F213" s="1"/>
      <c r="G213" s="1"/>
      <c r="H213" s="1"/>
    </row>
    <row r="214" spans="1:8" ht="12.75">
      <c r="A214" s="1"/>
      <c r="B214" s="1"/>
      <c r="C214" s="1"/>
      <c r="D214" s="1"/>
      <c r="E214" s="1"/>
      <c r="F214" s="1"/>
      <c r="G214" s="1"/>
      <c r="H214" s="1"/>
    </row>
    <row r="215" spans="1:8" ht="12.75">
      <c r="A215" s="1"/>
      <c r="B215" s="1"/>
      <c r="C215" s="1"/>
      <c r="D215" s="1"/>
      <c r="E215" s="1"/>
      <c r="F215" s="1"/>
      <c r="G215" s="1"/>
      <c r="H215" s="1"/>
    </row>
    <row r="216" spans="1:8" ht="12.75">
      <c r="A216" s="1"/>
      <c r="B216" s="1"/>
      <c r="C216" s="1"/>
      <c r="D216" s="1"/>
      <c r="E216" s="1"/>
      <c r="F216" s="1"/>
      <c r="G216" s="1"/>
      <c r="H216" s="1"/>
    </row>
    <row r="217" spans="1:8" ht="12.75">
      <c r="A217" s="1"/>
      <c r="B217" s="1"/>
      <c r="C217" s="1"/>
      <c r="D217" s="1"/>
      <c r="E217" s="1"/>
      <c r="F217" s="1"/>
      <c r="G217" s="1"/>
      <c r="H217" s="1"/>
    </row>
    <row r="218" spans="1:8" ht="12.75">
      <c r="A218" s="1"/>
      <c r="B218" s="1"/>
      <c r="C218" s="1"/>
      <c r="D218" s="1"/>
      <c r="E218" s="1"/>
      <c r="F218" s="1"/>
      <c r="G218" s="1"/>
      <c r="H218" s="1"/>
    </row>
    <row r="219" spans="1:8" ht="12.75">
      <c r="A219" s="1"/>
      <c r="B219" s="1"/>
      <c r="C219" s="1"/>
      <c r="D219" s="1"/>
      <c r="E219" s="1"/>
      <c r="F219" s="1"/>
      <c r="G219" s="1"/>
      <c r="H219" s="1"/>
    </row>
    <row r="220" spans="1:8" ht="12.75">
      <c r="A220" s="1"/>
      <c r="B220" s="1"/>
      <c r="C220" s="1"/>
      <c r="D220" s="1"/>
      <c r="E220" s="1"/>
      <c r="F220" s="1"/>
      <c r="G220" s="1"/>
      <c r="H220" s="1"/>
    </row>
    <row r="221" spans="1:8" ht="12.75">
      <c r="A221" s="1"/>
      <c r="B221" s="1"/>
      <c r="C221" s="1"/>
      <c r="D221" s="1"/>
      <c r="E221" s="1"/>
      <c r="F221" s="1"/>
      <c r="G221" s="1"/>
      <c r="H221" s="1"/>
    </row>
    <row r="222" spans="1:8" ht="12.75">
      <c r="A222" s="1"/>
      <c r="B222" s="1"/>
      <c r="C222" s="1"/>
      <c r="D222" s="1"/>
      <c r="E222" s="1"/>
      <c r="F222" s="1"/>
      <c r="G222" s="1"/>
      <c r="H222" s="1"/>
    </row>
    <row r="223" spans="1:8" ht="12.75">
      <c r="A223" s="1"/>
      <c r="B223" s="1"/>
      <c r="C223" s="1"/>
      <c r="D223" s="1"/>
      <c r="E223" s="1"/>
      <c r="F223" s="1"/>
      <c r="G223" s="1"/>
      <c r="H223" s="1"/>
    </row>
    <row r="224" spans="1:8" ht="12.75">
      <c r="A224" s="1"/>
      <c r="B224" s="1"/>
      <c r="C224" s="1"/>
      <c r="D224" s="1"/>
      <c r="E224" s="1"/>
      <c r="F224" s="1"/>
      <c r="G224" s="1"/>
      <c r="H224" s="1"/>
    </row>
    <row r="225" spans="1:8" ht="12.75">
      <c r="A225" s="1"/>
      <c r="B225" s="1"/>
      <c r="C225" s="1"/>
      <c r="D225" s="1"/>
      <c r="E225" s="1"/>
      <c r="F225" s="1"/>
      <c r="G225" s="1"/>
      <c r="H225" s="1"/>
    </row>
    <row r="226" spans="1:8" ht="12.75">
      <c r="A226" s="1"/>
      <c r="B226" s="1"/>
      <c r="C226" s="1"/>
      <c r="D226" s="1"/>
      <c r="E226" s="1"/>
      <c r="F226" s="1"/>
      <c r="G226" s="1"/>
      <c r="H226" s="1"/>
    </row>
    <row r="227" spans="1:8" ht="12.75">
      <c r="A227" s="1"/>
      <c r="B227" s="1"/>
      <c r="C227" s="1"/>
      <c r="D227" s="1"/>
      <c r="E227" s="1"/>
      <c r="F227" s="1"/>
      <c r="G227" s="1"/>
      <c r="H227" s="1"/>
    </row>
    <row r="228" spans="1:8" ht="12.75">
      <c r="A228" s="1"/>
      <c r="B228" s="1"/>
      <c r="C228" s="1"/>
      <c r="D228" s="1"/>
      <c r="E228" s="1"/>
      <c r="F228" s="1"/>
      <c r="G228" s="1"/>
      <c r="H228" s="1"/>
    </row>
    <row r="229" spans="1:8" ht="12.75">
      <c r="A229" s="1"/>
      <c r="B229" s="1"/>
      <c r="C229" s="1"/>
      <c r="D229" s="1"/>
      <c r="E229" s="1"/>
      <c r="F229" s="1"/>
      <c r="G229" s="1"/>
      <c r="H229" s="1"/>
    </row>
    <row r="230" spans="1:8" ht="12.75">
      <c r="A230" s="1"/>
      <c r="B230" s="1"/>
      <c r="C230" s="1"/>
      <c r="D230" s="1"/>
      <c r="E230" s="1"/>
      <c r="F230" s="1"/>
      <c r="G230" s="1"/>
      <c r="H230" s="1"/>
    </row>
    <row r="231" spans="1:8" ht="12.75">
      <c r="A231" s="1"/>
      <c r="B231" s="1"/>
      <c r="C231" s="1"/>
      <c r="D231" s="1"/>
      <c r="E231" s="1"/>
      <c r="F231" s="1"/>
      <c r="G231" s="1"/>
      <c r="H231" s="1"/>
    </row>
    <row r="232" spans="1:8" ht="12.75">
      <c r="A232" s="1"/>
      <c r="B232" s="1"/>
      <c r="C232" s="1"/>
      <c r="D232" s="1"/>
      <c r="E232" s="1"/>
      <c r="F232" s="1"/>
      <c r="G232" s="1"/>
      <c r="H232" s="1"/>
    </row>
    <row r="233" spans="1:8" ht="12.75">
      <c r="A233" s="1"/>
      <c r="B233" s="1"/>
      <c r="C233" s="1"/>
      <c r="D233" s="1"/>
      <c r="E233" s="1"/>
      <c r="F233" s="1"/>
      <c r="G233" s="1"/>
      <c r="H233" s="1"/>
    </row>
    <row r="234" spans="1:8" ht="12.75">
      <c r="A234" s="1"/>
      <c r="B234" s="1"/>
      <c r="C234" s="1"/>
      <c r="D234" s="1"/>
      <c r="E234" s="1"/>
      <c r="F234" s="1"/>
      <c r="G234" s="1"/>
      <c r="H234" s="1"/>
    </row>
    <row r="235" spans="1:8" ht="12.75">
      <c r="A235" s="1"/>
      <c r="B235" s="1"/>
      <c r="C235" s="1"/>
      <c r="D235" s="1"/>
      <c r="E235" s="1"/>
      <c r="F235" s="1"/>
      <c r="G235" s="1"/>
      <c r="H235" s="1"/>
    </row>
    <row r="236" spans="1:8" ht="12.75">
      <c r="A236" s="1"/>
      <c r="B236" s="1"/>
      <c r="C236" s="1"/>
      <c r="D236" s="1"/>
      <c r="E236" s="1"/>
      <c r="F236" s="1"/>
      <c r="G236" s="1"/>
      <c r="H236" s="1"/>
    </row>
    <row r="237" spans="1:8" ht="12.75">
      <c r="A237" s="1"/>
      <c r="B237" s="1"/>
      <c r="C237" s="1"/>
      <c r="D237" s="1"/>
      <c r="E237" s="1"/>
      <c r="F237" s="1"/>
      <c r="G237" s="1"/>
      <c r="H237" s="1"/>
    </row>
    <row r="238" spans="1:8" ht="12.75">
      <c r="A238" s="1"/>
      <c r="B238" s="1"/>
      <c r="C238" s="1"/>
      <c r="D238" s="1"/>
      <c r="E238" s="1"/>
      <c r="F238" s="1"/>
      <c r="G238" s="1"/>
      <c r="H238" s="1"/>
    </row>
    <row r="239" spans="1:8" ht="12.75">
      <c r="A239" s="1"/>
      <c r="B239" s="1"/>
      <c r="C239" s="1"/>
      <c r="D239" s="1"/>
      <c r="E239" s="1"/>
      <c r="F239" s="1"/>
      <c r="G239" s="1"/>
      <c r="H239" s="1"/>
    </row>
    <row r="240" spans="1:8" ht="12.75">
      <c r="A240" s="1"/>
      <c r="B240" s="1"/>
      <c r="C240" s="1"/>
      <c r="D240" s="1"/>
      <c r="E240" s="1"/>
      <c r="F240" s="1"/>
      <c r="G240" s="1"/>
      <c r="H240" s="1"/>
    </row>
    <row r="241" spans="1:8" ht="12.75">
      <c r="A241" s="1"/>
      <c r="B241" s="1"/>
      <c r="C241" s="1"/>
      <c r="D241" s="1"/>
      <c r="E241" s="1"/>
      <c r="F241" s="1"/>
      <c r="G241" s="1"/>
      <c r="H241" s="1"/>
    </row>
    <row r="242" spans="1:8" ht="12.75">
      <c r="A242" s="1"/>
      <c r="B242" s="1"/>
      <c r="C242" s="1"/>
      <c r="D242" s="1"/>
      <c r="E242" s="1"/>
      <c r="F242" s="1"/>
      <c r="G242" s="1"/>
      <c r="H242" s="1"/>
    </row>
    <row r="243" spans="1:8" ht="12.75">
      <c r="A243" s="1"/>
      <c r="B243" s="1"/>
      <c r="C243" s="1"/>
      <c r="D243" s="1"/>
      <c r="E243" s="1"/>
      <c r="F243" s="1"/>
      <c r="G243" s="1"/>
      <c r="H243" s="1"/>
    </row>
    <row r="244" spans="1:8" ht="12.75">
      <c r="A244" s="1"/>
      <c r="B244" s="1"/>
      <c r="C244" s="1"/>
      <c r="D244" s="1"/>
      <c r="E244" s="1"/>
      <c r="F244" s="1"/>
      <c r="G244" s="1"/>
      <c r="H244" s="1"/>
    </row>
    <row r="245" spans="1:8" ht="12.75">
      <c r="A245" s="1"/>
      <c r="B245" s="1"/>
      <c r="C245" s="1"/>
      <c r="D245" s="1"/>
      <c r="E245" s="1"/>
      <c r="F245" s="1"/>
      <c r="G245" s="1"/>
      <c r="H245" s="1"/>
    </row>
    <row r="246" spans="1:8" ht="12.75">
      <c r="A246" s="1"/>
      <c r="B246" s="1"/>
      <c r="C246" s="1"/>
      <c r="D246" s="1"/>
      <c r="E246" s="1"/>
      <c r="F246" s="1"/>
      <c r="G246" s="1"/>
      <c r="H246" s="1"/>
    </row>
    <row r="247" spans="1:8" ht="12.75">
      <c r="A247" s="1"/>
      <c r="B247" s="1"/>
      <c r="C247" s="1"/>
      <c r="D247" s="1"/>
      <c r="E247" s="1"/>
      <c r="F247" s="1"/>
      <c r="G247" s="1"/>
      <c r="H247" s="1"/>
    </row>
    <row r="248" spans="1:8" ht="12.75">
      <c r="A248" s="1"/>
      <c r="B248" s="1"/>
      <c r="C248" s="1"/>
      <c r="D248" s="1"/>
      <c r="E248" s="1"/>
      <c r="F248" s="1"/>
      <c r="G248" s="1"/>
      <c r="H248" s="1"/>
    </row>
    <row r="249" spans="1:8" ht="12.75">
      <c r="A249" s="1"/>
      <c r="B249" s="1"/>
      <c r="C249" s="1"/>
      <c r="D249" s="1"/>
      <c r="E249" s="1"/>
      <c r="F249" s="1"/>
      <c r="G249" s="1"/>
      <c r="H249" s="1"/>
    </row>
    <row r="250" spans="1:8" ht="12.75">
      <c r="A250" s="1"/>
      <c r="B250" s="1"/>
      <c r="C250" s="1"/>
      <c r="D250" s="1"/>
      <c r="E250" s="1"/>
      <c r="F250" s="1"/>
      <c r="G250" s="1"/>
      <c r="H250" s="1"/>
    </row>
    <row r="251" spans="1:8" ht="12.75">
      <c r="A251" s="1"/>
      <c r="B251" s="1"/>
      <c r="C251" s="1"/>
      <c r="D251" s="1"/>
      <c r="E251" s="1"/>
      <c r="F251" s="1"/>
      <c r="G251" s="1"/>
      <c r="H251" s="1"/>
    </row>
    <row r="252" spans="1:8" ht="12.75">
      <c r="A252" s="1"/>
      <c r="B252" s="1"/>
      <c r="C252" s="1"/>
      <c r="D252" s="1"/>
      <c r="E252" s="1"/>
      <c r="F252" s="1"/>
      <c r="G252" s="1"/>
      <c r="H252" s="1"/>
    </row>
    <row r="253" spans="1:8" ht="12.75">
      <c r="A253" s="1"/>
      <c r="B253" s="1"/>
      <c r="C253" s="1"/>
      <c r="D253" s="1"/>
      <c r="E253" s="1"/>
      <c r="F253" s="1"/>
      <c r="G253" s="1"/>
      <c r="H253" s="1"/>
    </row>
    <row r="254" spans="1:8" ht="12.75">
      <c r="A254" s="1"/>
      <c r="B254" s="1"/>
      <c r="C254" s="1"/>
      <c r="D254" s="1"/>
      <c r="E254" s="1"/>
      <c r="F254" s="1"/>
      <c r="G254" s="1"/>
      <c r="H254" s="1"/>
    </row>
    <row r="255" spans="1:8" ht="12.75">
      <c r="A255" s="1"/>
      <c r="B255" s="1"/>
      <c r="C255" s="1"/>
      <c r="D255" s="1"/>
      <c r="E255" s="1"/>
      <c r="F255" s="1"/>
      <c r="G255" s="1"/>
      <c r="H255" s="1"/>
    </row>
  </sheetData>
  <sheetProtection password="DBAD" sheet="1" objects="1" scenarios="1"/>
  <hyperlinks>
    <hyperlink ref="G1:H1" r:id="rId1" display="by Susan Schoenian"/>
  </hyperlinks>
  <printOptions/>
  <pageMargins left="0.5" right="0.5" top="1" bottom="1" header="0.5" footer="0.5"/>
  <pageSetup horizontalDpi="600" verticalDpi="600" orientation="portrait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32.8515625" style="0" customWidth="1"/>
    <col min="2" max="6" width="14.7109375" style="0" customWidth="1"/>
  </cols>
  <sheetData>
    <row r="1" spans="1:7" ht="28.5" customHeight="1" thickBot="1">
      <c r="A1" s="114" t="s">
        <v>60</v>
      </c>
      <c r="B1" s="96"/>
      <c r="C1" s="113" t="s">
        <v>65</v>
      </c>
      <c r="D1" s="113"/>
      <c r="E1" s="113"/>
      <c r="F1" s="97"/>
      <c r="G1" s="3"/>
    </row>
    <row r="2" spans="1:7" ht="15.75">
      <c r="A2" s="84"/>
      <c r="B2" s="98" t="s">
        <v>20</v>
      </c>
      <c r="C2" s="98" t="s">
        <v>9</v>
      </c>
      <c r="D2" s="98" t="s">
        <v>28</v>
      </c>
      <c r="E2" s="98" t="s">
        <v>31</v>
      </c>
      <c r="F2" s="99" t="s">
        <v>101</v>
      </c>
      <c r="G2" s="2"/>
    </row>
    <row r="3" spans="1:7" ht="15.75">
      <c r="A3" s="88" t="s">
        <v>90</v>
      </c>
      <c r="B3" s="46">
        <f>'Enterprise Budget'!C4</f>
        <v>30</v>
      </c>
      <c r="C3" s="109">
        <v>150</v>
      </c>
      <c r="D3" s="46" t="s">
        <v>14</v>
      </c>
      <c r="E3" s="47">
        <f>B3*C3</f>
        <v>4500</v>
      </c>
      <c r="F3" s="48">
        <f>E3/'Enterprise Budget'!C4</f>
        <v>150</v>
      </c>
      <c r="G3" s="2"/>
    </row>
    <row r="4" spans="1:7" ht="15.75">
      <c r="A4" s="88" t="s">
        <v>91</v>
      </c>
      <c r="B4" s="46">
        <f>'Enterprise Budget'!C5</f>
        <v>1</v>
      </c>
      <c r="C4" s="109">
        <v>400</v>
      </c>
      <c r="D4" s="46" t="s">
        <v>14</v>
      </c>
      <c r="E4" s="47">
        <f>B4*C4</f>
        <v>400</v>
      </c>
      <c r="F4" s="48">
        <f>E4/'Enterprise Budget'!C4</f>
        <v>13.333333333333334</v>
      </c>
      <c r="G4" s="2"/>
    </row>
    <row r="5" spans="1:7" ht="15.75">
      <c r="A5" s="88" t="s">
        <v>13</v>
      </c>
      <c r="B5" s="110"/>
      <c r="C5" s="109">
        <v>3000</v>
      </c>
      <c r="D5" s="46" t="s">
        <v>27</v>
      </c>
      <c r="E5" s="47">
        <f>C5</f>
        <v>3000</v>
      </c>
      <c r="F5" s="48">
        <f>E5/'Enterprise Budget'!C4</f>
        <v>100</v>
      </c>
      <c r="G5" s="2"/>
    </row>
    <row r="6" spans="1:7" ht="15.75">
      <c r="A6" s="88" t="s">
        <v>8</v>
      </c>
      <c r="B6" s="110"/>
      <c r="C6" s="109">
        <v>1500</v>
      </c>
      <c r="D6" s="46" t="s">
        <v>27</v>
      </c>
      <c r="E6" s="47">
        <f>C6</f>
        <v>1500</v>
      </c>
      <c r="F6" s="48">
        <f>E6/'Enterprise Budget'!C4</f>
        <v>50</v>
      </c>
      <c r="G6" s="2"/>
    </row>
    <row r="7" spans="1:7" ht="15.75">
      <c r="A7" s="88" t="s">
        <v>22</v>
      </c>
      <c r="B7" s="111">
        <f>+'Enterprise Budget'!D24</f>
        <v>6</v>
      </c>
      <c r="C7" s="109">
        <v>75</v>
      </c>
      <c r="D7" s="46" t="s">
        <v>6</v>
      </c>
      <c r="E7" s="47">
        <f>+B7*C7</f>
        <v>450</v>
      </c>
      <c r="F7" s="48">
        <f>E7/'Enterprise Budget'!C4</f>
        <v>15</v>
      </c>
      <c r="G7" s="2"/>
    </row>
    <row r="8" spans="1:7" ht="15.75">
      <c r="A8" s="88" t="s">
        <v>29</v>
      </c>
      <c r="B8" s="110"/>
      <c r="C8" s="109">
        <v>1000</v>
      </c>
      <c r="D8" s="46" t="s">
        <v>27</v>
      </c>
      <c r="E8" s="47">
        <f>C8</f>
        <v>1000</v>
      </c>
      <c r="F8" s="48">
        <f>E8/'Enterprise Budget'!C4</f>
        <v>33.333333333333336</v>
      </c>
      <c r="G8" s="2"/>
    </row>
    <row r="9" spans="1:7" ht="15.75">
      <c r="A9" s="88" t="s">
        <v>15</v>
      </c>
      <c r="B9" s="110"/>
      <c r="C9" s="109">
        <v>0</v>
      </c>
      <c r="D9" s="46" t="s">
        <v>27</v>
      </c>
      <c r="E9" s="47">
        <f>C9</f>
        <v>0</v>
      </c>
      <c r="F9" s="48">
        <f>E9/'Enterprise Budget'!C4</f>
        <v>0</v>
      </c>
      <c r="G9" s="2"/>
    </row>
    <row r="10" spans="1:7" ht="15.75">
      <c r="A10" s="88" t="s">
        <v>25</v>
      </c>
      <c r="B10" s="110"/>
      <c r="C10" s="109">
        <v>500</v>
      </c>
      <c r="D10" s="46" t="s">
        <v>27</v>
      </c>
      <c r="E10" s="47">
        <f>C10</f>
        <v>500</v>
      </c>
      <c r="F10" s="48">
        <f>+E10/'Enterprise Budget'!C4</f>
        <v>16.666666666666668</v>
      </c>
      <c r="G10" s="2"/>
    </row>
    <row r="11" spans="1:7" ht="15.75">
      <c r="A11" s="112" t="s">
        <v>64</v>
      </c>
      <c r="B11" s="110"/>
      <c r="C11" s="109">
        <v>0</v>
      </c>
      <c r="D11" s="46" t="s">
        <v>27</v>
      </c>
      <c r="E11" s="47">
        <f>+C11</f>
        <v>0</v>
      </c>
      <c r="F11" s="48">
        <f>E11/'Enterprise Budget'!C4</f>
        <v>0</v>
      </c>
      <c r="G11" s="2"/>
    </row>
    <row r="12" spans="1:7" ht="15.75">
      <c r="A12" s="88" t="s">
        <v>39</v>
      </c>
      <c r="B12" s="11"/>
      <c r="C12" s="11"/>
      <c r="D12" s="80"/>
      <c r="E12" s="20">
        <f>SUM(E3:E11)</f>
        <v>11350</v>
      </c>
      <c r="F12" s="21">
        <f>SUM(F3:F11)</f>
        <v>378.33333333333337</v>
      </c>
      <c r="G12" s="2"/>
    </row>
    <row r="13" spans="1:7" ht="15.75">
      <c r="A13" s="100"/>
      <c r="B13" s="101"/>
      <c r="C13" s="101"/>
      <c r="D13" s="102"/>
      <c r="E13" s="103"/>
      <c r="F13" s="104"/>
      <c r="G13" s="2"/>
    </row>
    <row r="14" spans="1:7" ht="21.75" customHeight="1" thickBot="1">
      <c r="A14" s="105" t="s">
        <v>37</v>
      </c>
      <c r="B14" s="106"/>
      <c r="C14" s="106"/>
      <c r="D14" s="106"/>
      <c r="E14" s="107">
        <f>E12/'Enterprise Budget'!G41</f>
        <v>8.212845106826684</v>
      </c>
      <c r="F14" s="108"/>
      <c r="G14" s="2"/>
    </row>
    <row r="15" spans="1:6" ht="12.75">
      <c r="A15" s="2"/>
      <c r="B15" s="2"/>
      <c r="C15" s="2"/>
      <c r="D15" s="2"/>
      <c r="E15" s="2"/>
      <c r="F15" s="2"/>
    </row>
  </sheetData>
  <sheetProtection password="DBAD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8515625" style="0" bestFit="1" customWidth="1"/>
    <col min="11" max="11" width="22.8515625" style="0" customWidth="1"/>
  </cols>
  <sheetData>
    <row r="1" spans="1:12" ht="33">
      <c r="A1" s="142" t="s">
        <v>63</v>
      </c>
      <c r="B1" s="115"/>
      <c r="C1" s="115"/>
      <c r="D1" s="115"/>
      <c r="E1" s="115"/>
      <c r="F1" s="115"/>
      <c r="G1" s="115"/>
      <c r="H1" s="116"/>
      <c r="I1" s="116"/>
      <c r="J1" s="116"/>
      <c r="K1" s="117"/>
      <c r="L1" s="2"/>
    </row>
    <row r="2" spans="1:12" ht="12.75" customHeight="1">
      <c r="A2" s="118"/>
      <c r="B2" s="119"/>
      <c r="C2" s="119"/>
      <c r="D2" s="119"/>
      <c r="E2" s="119"/>
      <c r="F2" s="119"/>
      <c r="G2" s="119"/>
      <c r="H2" s="120"/>
      <c r="I2" s="120"/>
      <c r="J2" s="120"/>
      <c r="K2" s="121"/>
      <c r="L2" s="2"/>
    </row>
    <row r="3" spans="1:12" ht="14.25">
      <c r="A3" s="152" t="s">
        <v>141</v>
      </c>
      <c r="B3" s="122"/>
      <c r="C3" s="122"/>
      <c r="D3" s="122"/>
      <c r="E3" s="122"/>
      <c r="F3" s="122"/>
      <c r="G3" s="122"/>
      <c r="H3" s="123"/>
      <c r="I3" s="123"/>
      <c r="J3" s="123"/>
      <c r="K3" s="124"/>
      <c r="L3" s="2"/>
    </row>
    <row r="4" spans="1:12" ht="25.5" customHeight="1">
      <c r="A4" s="125" t="s">
        <v>92</v>
      </c>
      <c r="B4" s="126"/>
      <c r="C4" s="127"/>
      <c r="D4" s="128"/>
      <c r="E4" s="128"/>
      <c r="F4" s="128"/>
      <c r="G4" s="128"/>
      <c r="H4" s="129"/>
      <c r="I4" s="129"/>
      <c r="J4" s="129"/>
      <c r="K4" s="130"/>
      <c r="L4" s="2"/>
    </row>
    <row r="5" spans="1:12" ht="14.25">
      <c r="A5" s="143" t="s">
        <v>93</v>
      </c>
      <c r="B5" s="144" t="s">
        <v>142</v>
      </c>
      <c r="C5" s="134"/>
      <c r="D5" s="134"/>
      <c r="E5" s="134"/>
      <c r="F5" s="134"/>
      <c r="G5" s="134"/>
      <c r="H5" s="134"/>
      <c r="I5" s="134"/>
      <c r="J5" s="134"/>
      <c r="K5" s="130"/>
      <c r="L5" s="2"/>
    </row>
    <row r="6" spans="1:12" ht="14.25">
      <c r="A6" s="143" t="s">
        <v>94</v>
      </c>
      <c r="B6" s="144" t="s">
        <v>143</v>
      </c>
      <c r="C6" s="134"/>
      <c r="D6" s="134"/>
      <c r="E6" s="134"/>
      <c r="F6" s="134"/>
      <c r="G6" s="134"/>
      <c r="H6" s="134"/>
      <c r="I6" s="134"/>
      <c r="J6" s="134"/>
      <c r="K6" s="130"/>
      <c r="L6" s="2"/>
    </row>
    <row r="7" spans="1:12" ht="15" thickBot="1">
      <c r="A7" s="145" t="s">
        <v>47</v>
      </c>
      <c r="B7" s="146" t="s">
        <v>105</v>
      </c>
      <c r="C7" s="147"/>
      <c r="D7" s="147"/>
      <c r="E7" s="147"/>
      <c r="F7" s="147"/>
      <c r="G7" s="147"/>
      <c r="H7" s="147"/>
      <c r="I7" s="147"/>
      <c r="J7" s="147"/>
      <c r="K7" s="133"/>
      <c r="L7" s="2"/>
    </row>
    <row r="8" spans="1:12" ht="28.5" customHeight="1">
      <c r="A8" s="125" t="s">
        <v>67</v>
      </c>
      <c r="B8" s="131"/>
      <c r="C8" s="132"/>
      <c r="D8" s="132"/>
      <c r="E8" s="132"/>
      <c r="F8" s="132"/>
      <c r="G8" s="132"/>
      <c r="H8" s="132"/>
      <c r="I8" s="132"/>
      <c r="J8" s="132"/>
      <c r="K8" s="130"/>
      <c r="L8" s="2"/>
    </row>
    <row r="9" spans="1:12" ht="14.25">
      <c r="A9" s="143" t="s">
        <v>95</v>
      </c>
      <c r="B9" s="144" t="s">
        <v>144</v>
      </c>
      <c r="C9" s="134"/>
      <c r="D9" s="134"/>
      <c r="E9" s="134"/>
      <c r="F9" s="134"/>
      <c r="G9" s="134"/>
      <c r="H9" s="134"/>
      <c r="I9" s="134"/>
      <c r="J9" s="134"/>
      <c r="K9" s="130"/>
      <c r="L9" s="2"/>
    </row>
    <row r="10" spans="1:12" ht="14.25">
      <c r="A10" s="143" t="s">
        <v>96</v>
      </c>
      <c r="B10" s="144" t="s">
        <v>145</v>
      </c>
      <c r="C10" s="134"/>
      <c r="D10" s="134"/>
      <c r="E10" s="134"/>
      <c r="F10" s="134"/>
      <c r="G10" s="134"/>
      <c r="H10" s="134"/>
      <c r="I10" s="134"/>
      <c r="J10" s="134"/>
      <c r="K10" s="130"/>
      <c r="L10" s="2"/>
    </row>
    <row r="11" spans="1:12" ht="15" thickBot="1">
      <c r="A11" s="145" t="s">
        <v>97</v>
      </c>
      <c r="B11" s="148" t="s">
        <v>106</v>
      </c>
      <c r="C11" s="147"/>
      <c r="D11" s="147"/>
      <c r="E11" s="147"/>
      <c r="F11" s="147"/>
      <c r="G11" s="147"/>
      <c r="H11" s="147"/>
      <c r="I11" s="147"/>
      <c r="J11" s="147"/>
      <c r="K11" s="133"/>
      <c r="L11" s="2"/>
    </row>
    <row r="12" spans="1:12" ht="30.75" customHeight="1">
      <c r="A12" s="125" t="s">
        <v>41</v>
      </c>
      <c r="B12" s="153" t="s">
        <v>107</v>
      </c>
      <c r="C12" s="132"/>
      <c r="D12" s="132"/>
      <c r="E12" s="132"/>
      <c r="F12" s="132"/>
      <c r="G12" s="127"/>
      <c r="H12" s="132"/>
      <c r="I12" s="132"/>
      <c r="J12" s="132"/>
      <c r="K12" s="130"/>
      <c r="L12" s="2"/>
    </row>
    <row r="13" spans="1:12" ht="14.25">
      <c r="A13" s="143" t="s">
        <v>98</v>
      </c>
      <c r="B13" s="144" t="s">
        <v>146</v>
      </c>
      <c r="C13" s="134"/>
      <c r="D13" s="134"/>
      <c r="E13" s="134"/>
      <c r="F13" s="134"/>
      <c r="G13" s="134"/>
      <c r="H13" s="134"/>
      <c r="I13" s="134"/>
      <c r="J13" s="134"/>
      <c r="K13" s="130"/>
      <c r="L13" s="2"/>
    </row>
    <row r="14" spans="1:12" ht="14.25">
      <c r="A14" s="143" t="s">
        <v>99</v>
      </c>
      <c r="B14" s="144" t="s">
        <v>108</v>
      </c>
      <c r="C14" s="134"/>
      <c r="D14" s="134"/>
      <c r="E14" s="134"/>
      <c r="F14" s="134"/>
      <c r="G14" s="134"/>
      <c r="H14" s="134"/>
      <c r="I14" s="134"/>
      <c r="J14" s="134"/>
      <c r="K14" s="130"/>
      <c r="L14" s="2"/>
    </row>
    <row r="15" spans="1:12" ht="14.25">
      <c r="A15" s="149" t="s">
        <v>100</v>
      </c>
      <c r="B15" s="144" t="s">
        <v>109</v>
      </c>
      <c r="C15" s="134"/>
      <c r="D15" s="134"/>
      <c r="E15" s="134"/>
      <c r="F15" s="134"/>
      <c r="G15" s="134"/>
      <c r="H15" s="134"/>
      <c r="I15" s="134"/>
      <c r="J15" s="134"/>
      <c r="K15" s="134"/>
      <c r="L15" s="2"/>
    </row>
    <row r="16" spans="1:12" ht="14.25">
      <c r="A16" s="143" t="s">
        <v>102</v>
      </c>
      <c r="B16" s="144" t="s">
        <v>147</v>
      </c>
      <c r="C16" s="134"/>
      <c r="D16" s="134"/>
      <c r="E16" s="134"/>
      <c r="F16" s="134"/>
      <c r="G16" s="134"/>
      <c r="H16" s="134"/>
      <c r="I16" s="134"/>
      <c r="J16" s="134"/>
      <c r="K16" s="130"/>
      <c r="L16" s="2"/>
    </row>
    <row r="17" spans="1:12" ht="14.25">
      <c r="A17" s="143" t="s">
        <v>103</v>
      </c>
      <c r="B17" s="144" t="s">
        <v>116</v>
      </c>
      <c r="C17" s="134"/>
      <c r="D17" s="134"/>
      <c r="E17" s="134"/>
      <c r="F17" s="134"/>
      <c r="G17" s="134"/>
      <c r="H17" s="134"/>
      <c r="I17" s="134"/>
      <c r="J17" s="134"/>
      <c r="K17" s="130"/>
      <c r="L17" s="2"/>
    </row>
    <row r="18" spans="1:12" ht="15" thickBot="1">
      <c r="A18" s="145" t="s">
        <v>104</v>
      </c>
      <c r="B18" s="148" t="s">
        <v>119</v>
      </c>
      <c r="C18" s="147"/>
      <c r="D18" s="147"/>
      <c r="E18" s="147"/>
      <c r="F18" s="147"/>
      <c r="G18" s="147"/>
      <c r="H18" s="147"/>
      <c r="I18" s="147"/>
      <c r="J18" s="147"/>
      <c r="K18" s="133"/>
      <c r="L18" s="2"/>
    </row>
    <row r="19" spans="1:12" ht="28.5" customHeight="1">
      <c r="A19" s="125" t="s">
        <v>42</v>
      </c>
      <c r="B19" s="144" t="s">
        <v>130</v>
      </c>
      <c r="C19" s="132"/>
      <c r="D19" s="132"/>
      <c r="E19" s="132"/>
      <c r="F19" s="132"/>
      <c r="G19" s="132"/>
      <c r="H19" s="132"/>
      <c r="I19" s="132"/>
      <c r="J19" s="132"/>
      <c r="K19" s="130"/>
      <c r="L19" s="2"/>
    </row>
    <row r="20" spans="1:12" ht="14.25">
      <c r="A20" s="143" t="s">
        <v>48</v>
      </c>
      <c r="B20" s="144" t="s">
        <v>149</v>
      </c>
      <c r="C20" s="134"/>
      <c r="D20" s="134"/>
      <c r="E20" s="134"/>
      <c r="F20" s="134"/>
      <c r="G20" s="134"/>
      <c r="H20" s="134"/>
      <c r="I20" s="134"/>
      <c r="J20" s="134"/>
      <c r="K20" s="130"/>
      <c r="L20" s="2"/>
    </row>
    <row r="21" spans="1:12" ht="14.25">
      <c r="A21" s="143" t="s">
        <v>49</v>
      </c>
      <c r="B21" s="144" t="s">
        <v>148</v>
      </c>
      <c r="C21" s="134"/>
      <c r="D21" s="134"/>
      <c r="E21" s="134"/>
      <c r="F21" s="134"/>
      <c r="G21" s="134"/>
      <c r="H21" s="134"/>
      <c r="I21" s="134"/>
      <c r="J21" s="134"/>
      <c r="K21" s="130"/>
      <c r="L21" s="2"/>
    </row>
    <row r="22" spans="1:12" ht="14.25">
      <c r="A22" s="143" t="s">
        <v>50</v>
      </c>
      <c r="B22" s="144" t="s">
        <v>110</v>
      </c>
      <c r="C22" s="134"/>
      <c r="D22" s="134"/>
      <c r="E22" s="134"/>
      <c r="F22" s="134"/>
      <c r="G22" s="134"/>
      <c r="H22" s="134"/>
      <c r="I22" s="134"/>
      <c r="J22" s="134"/>
      <c r="K22" s="130"/>
      <c r="L22" s="2"/>
    </row>
    <row r="23" spans="1:12" ht="14.25">
      <c r="A23" s="143" t="s">
        <v>135</v>
      </c>
      <c r="B23" s="144" t="s">
        <v>150</v>
      </c>
      <c r="C23" s="134"/>
      <c r="D23" s="134"/>
      <c r="E23" s="134"/>
      <c r="F23" s="134"/>
      <c r="G23" s="134"/>
      <c r="H23" s="134"/>
      <c r="I23" s="134"/>
      <c r="J23" s="134"/>
      <c r="K23" s="130"/>
      <c r="L23" s="2"/>
    </row>
    <row r="24" spans="1:12" ht="14.25">
      <c r="A24" s="143" t="s">
        <v>51</v>
      </c>
      <c r="B24" s="144" t="s">
        <v>151</v>
      </c>
      <c r="C24" s="134"/>
      <c r="D24" s="134"/>
      <c r="E24" s="134"/>
      <c r="F24" s="134"/>
      <c r="G24" s="134"/>
      <c r="H24" s="134"/>
      <c r="I24" s="134"/>
      <c r="J24" s="134"/>
      <c r="K24" s="130"/>
      <c r="L24" s="2"/>
    </row>
    <row r="25" spans="1:12" ht="14.25">
      <c r="A25" s="143" t="s">
        <v>138</v>
      </c>
      <c r="B25" s="144" t="s">
        <v>131</v>
      </c>
      <c r="C25" s="134"/>
      <c r="D25" s="134"/>
      <c r="E25" s="134"/>
      <c r="F25" s="134"/>
      <c r="G25" s="134"/>
      <c r="H25" s="134"/>
      <c r="I25" s="134"/>
      <c r="J25" s="134"/>
      <c r="K25" s="130"/>
      <c r="L25" s="2"/>
    </row>
    <row r="26" spans="1:12" ht="14.25">
      <c r="A26" s="143" t="s">
        <v>136</v>
      </c>
      <c r="B26" s="144" t="s">
        <v>132</v>
      </c>
      <c r="C26" s="134"/>
      <c r="D26" s="134"/>
      <c r="E26" s="134"/>
      <c r="F26" s="134"/>
      <c r="G26" s="134"/>
      <c r="H26" s="134"/>
      <c r="I26" s="134"/>
      <c r="J26" s="134"/>
      <c r="K26" s="130"/>
      <c r="L26" s="2"/>
    </row>
    <row r="27" spans="1:12" ht="14.25">
      <c r="A27" s="143" t="s">
        <v>139</v>
      </c>
      <c r="B27" s="144" t="s">
        <v>133</v>
      </c>
      <c r="C27" s="134"/>
      <c r="D27" s="134"/>
      <c r="E27" s="134"/>
      <c r="F27" s="134"/>
      <c r="G27" s="134"/>
      <c r="H27" s="134"/>
      <c r="I27" s="134"/>
      <c r="J27" s="134"/>
      <c r="K27" s="130"/>
      <c r="L27" s="2"/>
    </row>
    <row r="28" spans="1:12" ht="14.25">
      <c r="A28" s="143" t="s">
        <v>137</v>
      </c>
      <c r="B28" s="144" t="s">
        <v>111</v>
      </c>
      <c r="C28" s="134"/>
      <c r="D28" s="134"/>
      <c r="E28" s="134"/>
      <c r="F28" s="134"/>
      <c r="G28" s="134"/>
      <c r="H28" s="134"/>
      <c r="I28" s="134"/>
      <c r="J28" s="134"/>
      <c r="K28" s="130"/>
      <c r="L28" s="2"/>
    </row>
    <row r="29" spans="1:12" ht="14.25">
      <c r="A29" s="143" t="s">
        <v>52</v>
      </c>
      <c r="B29" s="144" t="s">
        <v>128</v>
      </c>
      <c r="C29" s="134"/>
      <c r="D29" s="134"/>
      <c r="E29" s="134"/>
      <c r="F29" s="134"/>
      <c r="G29" s="134"/>
      <c r="H29" s="134"/>
      <c r="I29" s="134"/>
      <c r="J29" s="134"/>
      <c r="K29" s="130"/>
      <c r="L29" s="2"/>
    </row>
    <row r="30" spans="1:12" ht="14.25">
      <c r="A30" s="143" t="s">
        <v>117</v>
      </c>
      <c r="B30" s="144" t="s">
        <v>127</v>
      </c>
      <c r="C30" s="134"/>
      <c r="D30" s="134"/>
      <c r="E30" s="134"/>
      <c r="F30" s="134"/>
      <c r="G30" s="134"/>
      <c r="H30" s="134"/>
      <c r="I30" s="134"/>
      <c r="J30" s="134"/>
      <c r="K30" s="130"/>
      <c r="L30" s="2"/>
    </row>
    <row r="31" spans="1:12" ht="14.25">
      <c r="A31" s="143" t="s">
        <v>121</v>
      </c>
      <c r="B31" s="144" t="s">
        <v>112</v>
      </c>
      <c r="C31" s="134"/>
      <c r="D31" s="134"/>
      <c r="E31" s="134"/>
      <c r="F31" s="134"/>
      <c r="G31" s="134"/>
      <c r="H31" s="134"/>
      <c r="I31" s="134"/>
      <c r="J31" s="134"/>
      <c r="K31" s="130"/>
      <c r="L31" s="2"/>
    </row>
    <row r="32" spans="1:12" ht="14.25">
      <c r="A32" s="143" t="s">
        <v>53</v>
      </c>
      <c r="B32" s="144" t="s">
        <v>129</v>
      </c>
      <c r="C32" s="134"/>
      <c r="D32" s="134"/>
      <c r="E32" s="134"/>
      <c r="F32" s="134"/>
      <c r="G32" s="134"/>
      <c r="H32" s="134"/>
      <c r="I32" s="134"/>
      <c r="J32" s="134"/>
      <c r="K32" s="130"/>
      <c r="L32" s="2"/>
    </row>
    <row r="33" spans="1:12" ht="14.25">
      <c r="A33" s="143" t="s">
        <v>54</v>
      </c>
      <c r="B33" s="144" t="s">
        <v>134</v>
      </c>
      <c r="C33" s="134"/>
      <c r="D33" s="134"/>
      <c r="E33" s="134"/>
      <c r="F33" s="134"/>
      <c r="G33" s="134"/>
      <c r="H33" s="134"/>
      <c r="I33" s="134"/>
      <c r="J33" s="134"/>
      <c r="K33" s="130"/>
      <c r="L33" s="2"/>
    </row>
    <row r="34" spans="1:12" ht="14.25">
      <c r="A34" s="143" t="s">
        <v>55</v>
      </c>
      <c r="B34" s="144" t="s">
        <v>152</v>
      </c>
      <c r="C34" s="134"/>
      <c r="D34" s="134"/>
      <c r="E34" s="134"/>
      <c r="F34" s="134"/>
      <c r="G34" s="134"/>
      <c r="H34" s="134"/>
      <c r="I34" s="134"/>
      <c r="J34" s="134"/>
      <c r="K34" s="130"/>
      <c r="L34" s="2"/>
    </row>
    <row r="35" spans="1:12" ht="14.25">
      <c r="A35" s="143" t="s">
        <v>56</v>
      </c>
      <c r="B35" s="144" t="s">
        <v>58</v>
      </c>
      <c r="C35" s="134"/>
      <c r="D35" s="134"/>
      <c r="E35" s="134"/>
      <c r="F35" s="134"/>
      <c r="G35" s="134"/>
      <c r="H35" s="134"/>
      <c r="I35" s="134"/>
      <c r="J35" s="134"/>
      <c r="K35" s="130"/>
      <c r="L35" s="2"/>
    </row>
    <row r="36" spans="1:12" ht="15" thickBot="1">
      <c r="A36" s="145" t="s">
        <v>57</v>
      </c>
      <c r="B36" s="148" t="s">
        <v>59</v>
      </c>
      <c r="C36" s="147"/>
      <c r="D36" s="147"/>
      <c r="E36" s="147"/>
      <c r="F36" s="147"/>
      <c r="G36" s="147"/>
      <c r="H36" s="147"/>
      <c r="I36" s="147"/>
      <c r="J36" s="147"/>
      <c r="K36" s="133"/>
      <c r="L36" s="2"/>
    </row>
    <row r="37" spans="1:12" ht="29.25" customHeight="1">
      <c r="A37" s="135" t="s">
        <v>61</v>
      </c>
      <c r="B37" s="150" t="s">
        <v>140</v>
      </c>
      <c r="C37" s="136"/>
      <c r="D37" s="136"/>
      <c r="E37" s="136"/>
      <c r="F37" s="136"/>
      <c r="G37" s="136"/>
      <c r="H37" s="136"/>
      <c r="I37" s="136"/>
      <c r="J37" s="136"/>
      <c r="K37" s="137"/>
      <c r="L37" s="2"/>
    </row>
    <row r="38" spans="1:12" ht="24" customHeight="1">
      <c r="A38" s="138" t="s">
        <v>43</v>
      </c>
      <c r="B38" s="144" t="s">
        <v>115</v>
      </c>
      <c r="C38" s="134"/>
      <c r="D38" s="134"/>
      <c r="E38" s="134"/>
      <c r="F38" s="134"/>
      <c r="G38" s="134"/>
      <c r="H38" s="134"/>
      <c r="I38" s="134"/>
      <c r="J38" s="134"/>
      <c r="K38" s="130"/>
      <c r="L38" s="2"/>
    </row>
    <row r="39" spans="1:12" ht="23.25" customHeight="1">
      <c r="A39" s="138" t="s">
        <v>45</v>
      </c>
      <c r="B39" s="144" t="s">
        <v>113</v>
      </c>
      <c r="C39" s="134"/>
      <c r="D39" s="134"/>
      <c r="E39" s="134"/>
      <c r="F39" s="134"/>
      <c r="G39" s="134"/>
      <c r="H39" s="134"/>
      <c r="I39" s="134"/>
      <c r="J39" s="134"/>
      <c r="K39" s="130"/>
      <c r="L39" s="2"/>
    </row>
    <row r="40" spans="1:12" ht="30" customHeight="1" thickBot="1">
      <c r="A40" s="139" t="s">
        <v>44</v>
      </c>
      <c r="B40" s="151" t="s">
        <v>114</v>
      </c>
      <c r="C40" s="140"/>
      <c r="D40" s="140"/>
      <c r="E40" s="140"/>
      <c r="F40" s="140"/>
      <c r="G40" s="140"/>
      <c r="H40" s="140"/>
      <c r="I40" s="140"/>
      <c r="J40" s="140"/>
      <c r="K40" s="141"/>
      <c r="L40" s="2"/>
    </row>
    <row r="41" spans="1:11" ht="14.25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</row>
    <row r="42" spans="1:11" ht="14.25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1:11" ht="14.25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1:11" ht="14.25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1:11" ht="14.25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1:11" ht="14.25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1:11" ht="14.25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1:11" ht="14.25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1:11" ht="14.25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1:11" ht="14.25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</row>
  </sheetData>
  <sheetProtection password="DBAD" sheet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</dc:creator>
  <cp:keywords/>
  <dc:description/>
  <cp:lastModifiedBy>Susan</cp:lastModifiedBy>
  <cp:lastPrinted>2004-11-29T19:42:57Z</cp:lastPrinted>
  <dcterms:created xsi:type="dcterms:W3CDTF">2002-08-29T16:43:40Z</dcterms:created>
  <dcterms:modified xsi:type="dcterms:W3CDTF">2013-06-17T02:22:17Z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